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0" yWindow="0" windowWidth="16470" windowHeight="7290"/>
  </bookViews>
  <sheets>
    <sheet name="综合训练器动作列表" sheetId="1" r:id="rId1"/>
    <sheet name="修订说明" sheetId="3" r:id="rId2"/>
    <sheet name="验证表格，不可使用" sheetId="2" r:id="rId3"/>
    <sheet name="不可用" sheetId="4" r:id="rId4"/>
  </sheets>
  <definedNames>
    <definedName name="_xlnm.Print_Area" localSheetId="0">综合训练器动作列表!$A:$G</definedName>
  </definedNames>
  <calcPr calcId="144525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3" i="4" l="1"/>
  <c r="K4" i="4"/>
  <c r="K5" i="4"/>
  <c r="K6" i="4"/>
  <c r="K7" i="4"/>
  <c r="K8" i="4"/>
  <c r="K9" i="4"/>
  <c r="K10" i="4"/>
  <c r="K11" i="4"/>
  <c r="K12" i="4"/>
  <c r="K13" i="4"/>
  <c r="K14" i="4"/>
  <c r="K15" i="4"/>
  <c r="K16" i="4"/>
  <c r="K17" i="4"/>
  <c r="K18" i="4"/>
  <c r="K19" i="4"/>
  <c r="K20" i="4"/>
  <c r="K21" i="4"/>
  <c r="K22" i="4"/>
  <c r="K23" i="4"/>
  <c r="K24" i="4"/>
  <c r="K25" i="4"/>
  <c r="K26" i="4"/>
  <c r="K27" i="4"/>
  <c r="K28" i="4"/>
  <c r="K31" i="4"/>
  <c r="K32" i="4"/>
  <c r="I3" i="4"/>
  <c r="I4" i="4"/>
  <c r="I5" i="4"/>
  <c r="I6" i="4"/>
  <c r="I7" i="4"/>
  <c r="I8" i="4"/>
  <c r="I9" i="4"/>
  <c r="I10" i="4"/>
  <c r="I11" i="4"/>
  <c r="I12" i="4"/>
  <c r="I13" i="4"/>
  <c r="I14" i="4"/>
  <c r="I15" i="4"/>
  <c r="I16" i="4"/>
  <c r="I17" i="4"/>
  <c r="I18" i="4"/>
  <c r="I19" i="4"/>
  <c r="I20" i="4"/>
  <c r="I21" i="4"/>
  <c r="I22" i="4"/>
  <c r="I23" i="4"/>
  <c r="I24" i="4"/>
  <c r="I25" i="4"/>
  <c r="I26" i="4"/>
  <c r="I27" i="4"/>
  <c r="I28" i="4"/>
  <c r="I30" i="4"/>
  <c r="K30" i="4" s="1"/>
  <c r="I31" i="4"/>
  <c r="I32" i="4"/>
  <c r="H3" i="4"/>
  <c r="H4" i="4"/>
  <c r="H5" i="4"/>
  <c r="H6" i="4"/>
  <c r="H7" i="4"/>
  <c r="H8" i="4"/>
  <c r="H9" i="4"/>
  <c r="H10" i="4"/>
  <c r="H11" i="4"/>
  <c r="H12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I29" i="4"/>
  <c r="K29" i="4" s="1"/>
  <c r="H31" i="4"/>
  <c r="H32" i="4"/>
  <c r="K2" i="4"/>
  <c r="I2" i="4"/>
  <c r="H2" i="4"/>
  <c r="N38" i="2" l="1"/>
  <c r="N37" i="2"/>
  <c r="N36" i="2"/>
  <c r="N35" i="2"/>
  <c r="N34" i="2"/>
  <c r="N33" i="2"/>
  <c r="N32" i="2"/>
  <c r="N31" i="2"/>
  <c r="L25" i="2"/>
  <c r="N24" i="2"/>
  <c r="N23" i="2"/>
  <c r="N22" i="2"/>
  <c r="N21" i="2"/>
  <c r="N20" i="2"/>
  <c r="N19" i="2"/>
  <c r="N18" i="2"/>
  <c r="N17" i="2"/>
  <c r="M16" i="2"/>
  <c r="N15" i="2"/>
  <c r="N14" i="2"/>
  <c r="N13" i="2"/>
  <c r="M12" i="2"/>
  <c r="N11" i="2"/>
  <c r="N10" i="2"/>
  <c r="N9" i="2"/>
  <c r="N8" i="2"/>
  <c r="N7" i="2"/>
</calcChain>
</file>

<file path=xl/comments1.xml><?xml version="1.0" encoding="utf-8"?>
<comments xmlns="http://schemas.openxmlformats.org/spreadsheetml/2006/main">
  <authors>
    <author>Adam_dada</author>
  </authors>
  <commentList>
    <comment ref="D13" authorId="0">
      <text>
        <r>
          <rPr>
            <b/>
            <sz val="9"/>
            <color indexed="81"/>
            <rFont val="宋体"/>
            <family val="3"/>
            <charset val="134"/>
          </rPr>
          <t>郑仕达:
不确定的英文名称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  <comment ref="D27" authorId="0">
      <text>
        <r>
          <rPr>
            <b/>
            <sz val="9"/>
            <color indexed="81"/>
            <rFont val="宋体"/>
            <family val="3"/>
            <charset val="134"/>
          </rPr>
          <t>郑仕达:</t>
        </r>
        <r>
          <rPr>
            <sz val="9"/>
            <color indexed="81"/>
            <rFont val="宋体"/>
            <family val="3"/>
            <charset val="134"/>
          </rPr>
          <t xml:space="preserve">
不确定的英文名称</t>
        </r>
      </text>
    </comment>
    <comment ref="D35" authorId="0">
      <text>
        <r>
          <rPr>
            <b/>
            <sz val="9"/>
            <color indexed="81"/>
            <rFont val="宋体"/>
            <family val="3"/>
            <charset val="134"/>
          </rPr>
          <t>郑仕达:</t>
        </r>
        <r>
          <rPr>
            <sz val="9"/>
            <color indexed="81"/>
            <rFont val="宋体"/>
            <family val="3"/>
            <charset val="134"/>
          </rPr>
          <t xml:space="preserve">
不确定的英文名称</t>
        </r>
      </text>
    </comment>
  </commentList>
</comments>
</file>

<file path=xl/sharedStrings.xml><?xml version="1.0" encoding="utf-8"?>
<sst xmlns="http://schemas.openxmlformats.org/spreadsheetml/2006/main" count="764" uniqueCount="386">
  <si>
    <t>训练部位分类</t>
    <phoneticPr fontId="1" type="noConversion"/>
  </si>
  <si>
    <t>动作名称</t>
    <phoneticPr fontId="1" type="noConversion"/>
  </si>
  <si>
    <t>胸</t>
    <phoneticPr fontId="1" type="noConversion"/>
  </si>
  <si>
    <t>手臂（肱三）</t>
    <phoneticPr fontId="1" type="noConversion"/>
  </si>
  <si>
    <t>手臂（肱二）</t>
    <phoneticPr fontId="1" type="noConversion"/>
  </si>
  <si>
    <t>腿</t>
    <phoneticPr fontId="1" type="noConversion"/>
  </si>
  <si>
    <t>肩</t>
    <phoneticPr fontId="1" type="noConversion"/>
  </si>
  <si>
    <t>腹</t>
  </si>
  <si>
    <t>腹</t>
    <phoneticPr fontId="1" type="noConversion"/>
  </si>
  <si>
    <t>坐姿推胸</t>
    <phoneticPr fontId="1" type="noConversion"/>
  </si>
  <si>
    <t>绳索下压</t>
    <phoneticPr fontId="1" type="noConversion"/>
  </si>
  <si>
    <t>背</t>
    <phoneticPr fontId="1" type="noConversion"/>
  </si>
  <si>
    <t>高位下拉（颈后）</t>
    <phoneticPr fontId="1" type="noConversion"/>
  </si>
  <si>
    <t>绳索坐姿弯举</t>
    <phoneticPr fontId="1" type="noConversion"/>
  </si>
  <si>
    <t>后伸腿训练</t>
    <phoneticPr fontId="1" type="noConversion"/>
  </si>
  <si>
    <t>单臂划船</t>
    <phoneticPr fontId="1" type="noConversion"/>
  </si>
  <si>
    <t>背（背阔肌下部和外侧）</t>
    <phoneticPr fontId="1" type="noConversion"/>
  </si>
  <si>
    <t xml:space="preserve">耸肩运动 </t>
    <phoneticPr fontId="1" type="noConversion"/>
  </si>
  <si>
    <t>侧身运动</t>
    <phoneticPr fontId="1" type="noConversion"/>
  </si>
  <si>
    <t xml:space="preserve">坐式下压 </t>
    <phoneticPr fontId="1" type="noConversion"/>
  </si>
  <si>
    <t xml:space="preserve">(m+2.7)*3.3a/1338.9 </t>
    <phoneticPr fontId="1" type="noConversion"/>
  </si>
  <si>
    <t xml:space="preserve">(m+4.7)*8.2a/1338.9 </t>
    <phoneticPr fontId="1" type="noConversion"/>
  </si>
  <si>
    <t xml:space="preserve">(m+4.7)*7.8a/1338.9 </t>
    <phoneticPr fontId="1" type="noConversion"/>
  </si>
  <si>
    <t xml:space="preserve">(m+4.7)*7.6a/1338.9 </t>
    <phoneticPr fontId="1" type="noConversion"/>
  </si>
  <si>
    <t xml:space="preserve">(m+4.7)*4a/1338.9 </t>
    <phoneticPr fontId="1" type="noConversion"/>
  </si>
  <si>
    <t xml:space="preserve">(m+4.7)*2.8a/1338.9 </t>
    <phoneticPr fontId="1" type="noConversion"/>
  </si>
  <si>
    <t xml:space="preserve">(m+4.6)*8.2a/1338.9 </t>
    <phoneticPr fontId="1" type="noConversion"/>
  </si>
  <si>
    <t xml:space="preserve">(m+4.6)*2.8a/1338.9 </t>
    <phoneticPr fontId="1" type="noConversion"/>
  </si>
  <si>
    <t xml:space="preserve">(m+7.9)*5.1a/1338.9 </t>
    <phoneticPr fontId="1" type="noConversion"/>
  </si>
  <si>
    <t xml:space="preserve">(m+7.9)*4.2a/1338.9 </t>
    <phoneticPr fontId="1" type="noConversion"/>
  </si>
  <si>
    <t xml:space="preserve">(m+5.4)*4.2a/1338.9 </t>
    <phoneticPr fontId="1" type="noConversion"/>
  </si>
  <si>
    <t xml:space="preserve">(m+4.6)*4a/1338.9 </t>
    <phoneticPr fontId="1" type="noConversion"/>
  </si>
  <si>
    <t xml:space="preserve">(m+4.6)*6a/1338.9 </t>
    <phoneticPr fontId="1" type="noConversion"/>
  </si>
  <si>
    <t>(m+4.6)*3.5a/1338.9</t>
    <phoneticPr fontId="1" type="noConversion"/>
  </si>
  <si>
    <t>(m+4.6)*9.3a/1338.9</t>
    <phoneticPr fontId="1" type="noConversion"/>
  </si>
  <si>
    <t>(m+4.6)*0.8a/1338.9</t>
    <phoneticPr fontId="1" type="noConversion"/>
  </si>
  <si>
    <t>(m+4.6)*4.1a/1338.9</t>
    <phoneticPr fontId="1" type="noConversion"/>
  </si>
  <si>
    <t>(m+4.6)*2a/1338.9</t>
    <phoneticPr fontId="1" type="noConversion"/>
  </si>
  <si>
    <t>(m+4.6)*4.4a/1338.9</t>
    <phoneticPr fontId="1" type="noConversion"/>
  </si>
  <si>
    <t xml:space="preserve">(m+2.7)*3.9a/1338.9 </t>
    <phoneticPr fontId="1" type="noConversion"/>
  </si>
  <si>
    <t xml:space="preserve">(m+4.6)*7.4a/1338.9 </t>
    <phoneticPr fontId="1" type="noConversion"/>
  </si>
  <si>
    <t xml:space="preserve">(m+4.6)*4.1a/1338.9 </t>
    <phoneticPr fontId="1" type="noConversion"/>
  </si>
  <si>
    <t xml:space="preserve">     图中的横杆换成绳索</t>
    <phoneticPr fontId="1" type="noConversion"/>
  </si>
  <si>
    <t>原始公式</t>
    <phoneticPr fontId="1" type="noConversion"/>
  </si>
  <si>
    <t xml:space="preserve">a((m+b)g*h)/1338.9 </t>
    <phoneticPr fontId="1" type="noConversion"/>
  </si>
  <si>
    <t>3ca/1338.9</t>
    <phoneticPr fontId="1" type="noConversion"/>
  </si>
  <si>
    <t>5.6ca/1338.9</t>
    <phoneticPr fontId="1" type="noConversion"/>
  </si>
  <si>
    <t>综合训练器_动作列表</t>
    <phoneticPr fontId="1" type="noConversion"/>
  </si>
  <si>
    <t>（说明：本列表主要包含动作名称、动作消耗卡路里公式）</t>
    <phoneticPr fontId="1" type="noConversion"/>
  </si>
  <si>
    <t xml:space="preserve">
1、设m为每次使用的铁块的重量（/公斤）、a为做动作的次数（/次）、h为做动作时铁块上升的垂直距离（/米）；
2、设b为无铁块时测量的弹力称显示质量，即无铁块时的初始重量（单位：kg,经测量可得，做蝴蝶臂动作时b1=2.7kg、做顶部拉杆动作时b2=4.7kg、做中部绳索动作时b3=5.4kg、做底部绳索动作时b4=4.6kg 做腿屈伸动作时b5=7.9kg）；
3、重力加速度取g=10kg/N；
4、涉及铁块的动作的卡路里计算公式一般为a((mg+bg)*h)/(32%*4.184*1000)=a((m+b)g*h)/1338.9  (单位：大卡)；
   不涉及铁块的动作的卡路里计算公式将在表格中重新叙述。
</t>
    <phoneticPr fontId="1" type="noConversion"/>
  </si>
  <si>
    <t>训练计划中所涉及的动作</t>
    <phoneticPr fontId="1" type="noConversion"/>
  </si>
  <si>
    <t>其他动作</t>
    <phoneticPr fontId="1" type="noConversion"/>
  </si>
  <si>
    <t xml:space="preserve">坐姿夹胸
(蝴蝶夹胸)  </t>
    <phoneticPr fontId="1" type="noConversion"/>
  </si>
  <si>
    <t>butterfly</t>
  </si>
  <si>
    <t xml:space="preserve">直杠下压 </t>
    <phoneticPr fontId="1" type="noConversion"/>
  </si>
  <si>
    <t>triceps pushdown</t>
  </si>
  <si>
    <t xml:space="preserve">站姿前臂屈伸 </t>
    <phoneticPr fontId="1" type="noConversion"/>
  </si>
  <si>
    <t>standing triceps extension</t>
  </si>
  <si>
    <t>英文名称</t>
    <phoneticPr fontId="1" type="noConversion"/>
  </si>
  <si>
    <t>文件名称</t>
    <phoneticPr fontId="1" type="noConversion"/>
  </si>
  <si>
    <t xml:space="preserve">双杠臂屈伸 </t>
    <phoneticPr fontId="1" type="noConversion"/>
  </si>
  <si>
    <t>body raise</t>
  </si>
  <si>
    <t xml:space="preserve">高位下拉(颈前) </t>
    <phoneticPr fontId="1" type="noConversion"/>
  </si>
  <si>
    <t>lat pulldown</t>
  </si>
  <si>
    <t xml:space="preserve">坐姿划船
</t>
    <phoneticPr fontId="1" type="noConversion"/>
  </si>
  <si>
    <t>引体向上</t>
    <phoneticPr fontId="1" type="noConversion"/>
  </si>
  <si>
    <t>pull up</t>
  </si>
  <si>
    <t xml:space="preserve">直杠坐姿弯举 </t>
    <phoneticPr fontId="1" type="noConversion"/>
  </si>
  <si>
    <t>seated arm curl</t>
  </si>
  <si>
    <t xml:space="preserve">站姿弯举 </t>
    <phoneticPr fontId="1" type="noConversion"/>
  </si>
  <si>
    <t>standing arm curl</t>
  </si>
  <si>
    <t xml:space="preserve">坐姿腿屈伸 </t>
    <phoneticPr fontId="1" type="noConversion"/>
  </si>
  <si>
    <t xml:space="preserve">leg extension </t>
  </si>
  <si>
    <t xml:space="preserve">站姿腿屈伸 </t>
    <phoneticPr fontId="1" type="noConversion"/>
  </si>
  <si>
    <t>standing leg curl</t>
  </si>
  <si>
    <t xml:space="preserve">站姿提拉 </t>
    <phoneticPr fontId="1" type="noConversion"/>
  </si>
  <si>
    <t xml:space="preserve">upright row </t>
  </si>
  <si>
    <t>单手飞鸟</t>
    <phoneticPr fontId="1" type="noConversion"/>
  </si>
  <si>
    <t xml:space="preserve"> deltoid raise</t>
  </si>
  <si>
    <t>绳索卷腹</t>
    <phoneticPr fontId="1" type="noConversion"/>
  </si>
  <si>
    <t xml:space="preserve"> AB crunch</t>
  </si>
  <si>
    <t xml:space="preserve">双杠抬腿  </t>
    <phoneticPr fontId="1" type="noConversion"/>
  </si>
  <si>
    <t>knee vertical raise</t>
  </si>
  <si>
    <t>腿内侧肌训练</t>
    <phoneticPr fontId="1" type="noConversion"/>
  </si>
  <si>
    <t>standing inner thigh</t>
  </si>
  <si>
    <t>腿外侧肌训练</t>
    <phoneticPr fontId="1" type="noConversion"/>
  </si>
  <si>
    <t>standing outer thigh</t>
    <phoneticPr fontId="1" type="noConversion"/>
  </si>
  <si>
    <t>vertical chess press</t>
    <phoneticPr fontId="1" type="noConversion"/>
  </si>
  <si>
    <r>
      <t>做卡路里的公式是</t>
    </r>
    <r>
      <rPr>
        <b/>
        <sz val="12"/>
        <color rgb="FF00B0F0"/>
        <rFont val="宋体"/>
        <family val="3"/>
        <charset val="134"/>
        <scheme val="minor"/>
      </rPr>
      <t>mgh/1338.9</t>
    </r>
    <r>
      <rPr>
        <sz val="12"/>
        <color theme="1"/>
        <rFont val="宋体"/>
        <family val="3"/>
        <charset val="134"/>
        <scheme val="minor"/>
      </rPr>
      <t>,设人体重量为c,身体移动的位移测量是56cm,即0.56m,次数是a,则卡路里=</t>
    </r>
    <r>
      <rPr>
        <b/>
        <sz val="12"/>
        <color rgb="FF00B0F0"/>
        <rFont val="宋体"/>
        <family val="3"/>
        <charset val="134"/>
        <scheme val="minor"/>
      </rPr>
      <t>amgh/1338.9=5.6ca/1338.9</t>
    </r>
    <phoneticPr fontId="1" type="noConversion"/>
  </si>
  <si>
    <r>
      <t>做卡路里的公式是</t>
    </r>
    <r>
      <rPr>
        <b/>
        <sz val="12"/>
        <color rgb="FF00B0F0"/>
        <rFont val="宋体"/>
        <family val="3"/>
        <charset val="134"/>
        <scheme val="minor"/>
      </rPr>
      <t>mgh/1338.9</t>
    </r>
    <r>
      <rPr>
        <sz val="12"/>
        <color theme="1"/>
        <rFont val="宋体"/>
        <family val="3"/>
        <charset val="134"/>
        <scheme val="minor"/>
      </rPr>
      <t>,设人体重量为c,身体移动的位移测量时30cm,即0.3m,次数是a,则卡路里=</t>
    </r>
    <r>
      <rPr>
        <b/>
        <sz val="12"/>
        <color rgb="FF00B0F0"/>
        <rFont val="宋体"/>
        <family val="3"/>
        <charset val="134"/>
        <scheme val="minor"/>
      </rPr>
      <t>amgh/1338.9=3ca/1338.9</t>
    </r>
    <phoneticPr fontId="1" type="noConversion"/>
  </si>
  <si>
    <t>消耗卡路里公式</t>
    <phoneticPr fontId="1" type="noConversion"/>
  </si>
  <si>
    <t>卡路里消耗公式</t>
    <phoneticPr fontId="1" type="noConversion"/>
  </si>
  <si>
    <t>Rope sitting posture bending</t>
  </si>
  <si>
    <t>shrug</t>
    <phoneticPr fontId="1" type="noConversion"/>
  </si>
  <si>
    <t>one-arm row</t>
    <phoneticPr fontId="1" type="noConversion"/>
  </si>
  <si>
    <t>front pull-down</t>
    <phoneticPr fontId="1" type="noConversion"/>
  </si>
  <si>
    <t>triceps pushdown</t>
    <phoneticPr fontId="1" type="noConversion"/>
  </si>
  <si>
    <t>单臂前平举</t>
    <phoneticPr fontId="1" type="noConversion"/>
  </si>
  <si>
    <t>low row</t>
    <phoneticPr fontId="1" type="noConversion"/>
  </si>
  <si>
    <t>leg kick back</t>
    <phoneticPr fontId="1" type="noConversion"/>
  </si>
  <si>
    <t>shoulder raise</t>
    <phoneticPr fontId="1" type="noConversion"/>
  </si>
  <si>
    <t>side bend</t>
    <phoneticPr fontId="1" type="noConversion"/>
  </si>
  <si>
    <t>pullover</t>
    <phoneticPr fontId="1" type="noConversion"/>
  </si>
  <si>
    <t>动作id</t>
    <phoneticPr fontId="1" type="noConversion"/>
  </si>
  <si>
    <t>ZX1</t>
    <phoneticPr fontId="1" type="noConversion"/>
  </si>
  <si>
    <t>ZX2</t>
  </si>
  <si>
    <t>ZX3</t>
  </si>
  <si>
    <t>ZX4</t>
  </si>
  <si>
    <t>ZX5</t>
  </si>
  <si>
    <t>ZX6</t>
  </si>
  <si>
    <t>ZX7</t>
  </si>
  <si>
    <t>ZX8</t>
  </si>
  <si>
    <t>ZX9</t>
  </si>
  <si>
    <t>ZX10</t>
  </si>
  <si>
    <t>ZX11</t>
  </si>
  <si>
    <t>ZX12</t>
  </si>
  <si>
    <t>ZX13</t>
  </si>
  <si>
    <t>ZX14</t>
  </si>
  <si>
    <t>ZX15</t>
  </si>
  <si>
    <t>ZX16</t>
  </si>
  <si>
    <t>ZX17</t>
  </si>
  <si>
    <t>ZX18</t>
  </si>
  <si>
    <t>ZX19</t>
  </si>
  <si>
    <t>ZX20</t>
    <phoneticPr fontId="1" type="noConversion"/>
  </si>
  <si>
    <t>ZX21</t>
  </si>
  <si>
    <t>ZX22</t>
  </si>
  <si>
    <t>ZX23</t>
  </si>
  <si>
    <t>ZX24</t>
  </si>
  <si>
    <t>ZX25</t>
  </si>
  <si>
    <t>ZX26</t>
  </si>
  <si>
    <t>ZX27</t>
  </si>
  <si>
    <t>ZX20_V1.mp4</t>
  </si>
  <si>
    <t>ZX21_V1.mp4</t>
  </si>
  <si>
    <t>ZX22_V1.mp4</t>
  </si>
  <si>
    <t>ZX23_V1.mp4</t>
  </si>
  <si>
    <t>ZX24_V1.mp4</t>
  </si>
  <si>
    <t>ZX25_V1.mp4</t>
  </si>
  <si>
    <t>ZX26_V1.mp4</t>
  </si>
  <si>
    <t>ZX27_V1.mp4</t>
  </si>
  <si>
    <t>ZX1_V1.mp4</t>
  </si>
  <si>
    <t>ZX2_V1.mp4</t>
  </si>
  <si>
    <t>ZX3_V1.mp4</t>
  </si>
  <si>
    <t>ZX4_V1.mp4</t>
  </si>
  <si>
    <t>ZX5_V1.mp4</t>
  </si>
  <si>
    <t>ZX6_V1.mp4</t>
  </si>
  <si>
    <t>ZX7_V1.mp4</t>
  </si>
  <si>
    <t>ZX8_V1.mp4</t>
  </si>
  <si>
    <t>ZX9_V1.mp4</t>
  </si>
  <si>
    <t>ZX10_V1.mp4</t>
  </si>
  <si>
    <t>ZX11_V1.mp4</t>
  </si>
  <si>
    <t>ZX12_V1.mp4</t>
  </si>
  <si>
    <t>ZX13_V1.mp4</t>
  </si>
  <si>
    <t>ZX14_V1.mp4</t>
  </si>
  <si>
    <t>ZX15_V1.mp4</t>
  </si>
  <si>
    <t>ZX16_V1.mp4</t>
  </si>
  <si>
    <t>ZX17_V1.mp4</t>
  </si>
  <si>
    <t>ZX18_V1.mp4</t>
  </si>
  <si>
    <t>ZX19_V1.mp4</t>
  </si>
  <si>
    <t>动作示范图片</t>
    <phoneticPr fontId="1" type="noConversion"/>
  </si>
  <si>
    <t>铁块上升高度h</t>
    <phoneticPr fontId="1" type="noConversion"/>
  </si>
  <si>
    <t xml:space="preserve">初始重量b </t>
    <phoneticPr fontId="1" type="noConversion"/>
  </si>
  <si>
    <t>动作示范图片</t>
    <phoneticPr fontId="1" type="noConversion"/>
  </si>
  <si>
    <t>铁块上升高度h</t>
    <phoneticPr fontId="1" type="noConversion"/>
  </si>
  <si>
    <t>原始公式代入值</t>
    <phoneticPr fontId="1" type="noConversion"/>
  </si>
  <si>
    <t>——</t>
    <phoneticPr fontId="1" type="noConversion"/>
  </si>
  <si>
    <t>视频文件名称
（动作id_版本号.mp4）</t>
    <phoneticPr fontId="1" type="noConversion"/>
  </si>
  <si>
    <t>m=60KG，a=12次</t>
    <phoneticPr fontId="1" type="noConversion"/>
  </si>
  <si>
    <t>消耗卡路里公式</t>
  </si>
  <si>
    <t xml:space="preserve">(60+2.7)*3.3*12/1338.9 </t>
  </si>
  <si>
    <t xml:space="preserve">(60+2.7)*3.9*12/1338.9 </t>
  </si>
  <si>
    <t xml:space="preserve">(60+4.7)*8.2*12/1338.9 </t>
  </si>
  <si>
    <t xml:space="preserve">(60+4.7)*7.8*12/1338.9 </t>
  </si>
  <si>
    <t xml:space="preserve">(60+4.7)*7.6*12/1338.9 </t>
  </si>
  <si>
    <t>3c*12/1338.9</t>
  </si>
  <si>
    <t xml:space="preserve">(60+4.7)*4*12/1338.9 </t>
  </si>
  <si>
    <t xml:space="preserve">(60+4.7)*2.8*12/1338.9 </t>
  </si>
  <si>
    <t xml:space="preserve">(60+4.6)*8.2*12/1338.9 </t>
  </si>
  <si>
    <t>5.6c*12/1338.9</t>
  </si>
  <si>
    <t xml:space="preserve">(60+4.6)*2.8*12/1338.9 </t>
  </si>
  <si>
    <t xml:space="preserve">(60+4.6)*4.1*12/1338.9 </t>
  </si>
  <si>
    <t xml:space="preserve">(60+7.9)*5.1*12/1338.9 </t>
  </si>
  <si>
    <t xml:space="preserve">(60+7.9)*4.2*12/1338.9 </t>
  </si>
  <si>
    <t xml:space="preserve">(60+4.6)*7.4*12/1338.9 </t>
  </si>
  <si>
    <t xml:space="preserve">(60+5.4)*4.2*12/1338.9 </t>
  </si>
  <si>
    <t xml:space="preserve">(60+4.6)*4*12/1338.9 </t>
  </si>
  <si>
    <t xml:space="preserve">(60+4.6)*6*12/1338.9 </t>
  </si>
  <si>
    <t>(60+4.6)*3.5*12/1338.9</t>
  </si>
  <si>
    <t>(60+4.6)*9.3*12/1338.9</t>
  </si>
  <si>
    <t>(60+4.6)*0.8*12/1338.9</t>
  </si>
  <si>
    <t>(60+4.6)*4.1*12/1338.9</t>
  </si>
  <si>
    <t>(60+4.6)*2*12/1338.9</t>
  </si>
  <si>
    <t>(60+4.6)*4.4*12/1338.9</t>
  </si>
  <si>
    <t xml:space="preserve">=(60+2.7)*3.3*12/1338.9 </t>
  </si>
  <si>
    <t xml:space="preserve">=(60+2.7)*3.9*12/1338.9 </t>
  </si>
  <si>
    <t xml:space="preserve">=(60+4.7)*8.2*12/1338.9 </t>
  </si>
  <si>
    <t xml:space="preserve">=(60+4.7)*7.8*12/1338.9 </t>
  </si>
  <si>
    <t xml:space="preserve">=(60+4.7)*7.6*12/1338.9 </t>
  </si>
  <si>
    <t>=3c*12/1338.9</t>
  </si>
  <si>
    <t xml:space="preserve">=(60+4.7)*4*12/1338.9 </t>
  </si>
  <si>
    <t xml:space="preserve">=(60+4.7)*2.8*12/1338.9 </t>
  </si>
  <si>
    <t xml:space="preserve">=(60+4.6)*8.2*12/1338.9 </t>
  </si>
  <si>
    <t xml:space="preserve">=(60+4.6)*2.8*12/1338.9 </t>
  </si>
  <si>
    <t xml:space="preserve">=(60+4.6)*4.1*12/1338.9 </t>
  </si>
  <si>
    <t xml:space="preserve">=(60+7.9)*5.1*12/1338.9 </t>
  </si>
  <si>
    <t xml:space="preserve">=(60+7.9)*4.2*12/1338.9 </t>
  </si>
  <si>
    <t xml:space="preserve">=(60+4.6)*7.4*12/1338.9 </t>
  </si>
  <si>
    <t xml:space="preserve">=(60+5.4)*4.2*12/1338.9 </t>
  </si>
  <si>
    <t>=0</t>
  </si>
  <si>
    <t>=消耗卡路里公式</t>
  </si>
  <si>
    <t xml:space="preserve">=(60+4.6)*4*12/1338.9 </t>
  </si>
  <si>
    <t xml:space="preserve">=(60+4.6)*6*12/1338.9 </t>
  </si>
  <si>
    <t>=(60+4.6)*3.5*12/1338.9</t>
  </si>
  <si>
    <t>=(60+4.6)*9.3*12/1338.9</t>
  </si>
  <si>
    <t>=(60+4.6)*0.8*12/1338.9</t>
  </si>
  <si>
    <t>=(60+4.6)*4.1*12/1338.9</t>
  </si>
  <si>
    <t>=(60+4.6)*2*12/1338.9</t>
  </si>
  <si>
    <t>=(60+4.6)*4.4*12/1338.9</t>
  </si>
  <si>
    <r>
      <t>做卡路里的公式是2mgh/1338.9,设人体重量为c,身高为d,下半身的重心位移是腿长的一半，下半身占身高0.618，下半身重量占全身体重的0.618。则</t>
    </r>
    <r>
      <rPr>
        <b/>
        <sz val="12"/>
        <color theme="1"/>
        <rFont val="宋体"/>
        <family val="3"/>
        <charset val="134"/>
        <scheme val="minor"/>
      </rPr>
      <t>卡路里=a(2mgh)/1338.9=</t>
    </r>
    <r>
      <rPr>
        <b/>
        <sz val="12"/>
        <color rgb="FF00B0F0"/>
        <rFont val="宋体"/>
        <family val="3"/>
        <charset val="134"/>
        <scheme val="minor"/>
      </rPr>
      <t>a(2*0.618c*g*0.618*0.5*d)/1338.9</t>
    </r>
    <r>
      <rPr>
        <b/>
        <sz val="12"/>
        <color theme="1"/>
        <rFont val="宋体"/>
        <family val="3"/>
        <charset val="134"/>
        <scheme val="minor"/>
      </rPr>
      <t>=3.8acd/1338.9</t>
    </r>
    <phoneticPr fontId="1" type="noConversion"/>
  </si>
  <si>
    <t>3.8cda/1338.9</t>
    <phoneticPr fontId="1" type="noConversion"/>
  </si>
  <si>
    <t>修订日期</t>
    <phoneticPr fontId="1" type="noConversion"/>
  </si>
  <si>
    <t>修订人</t>
    <phoneticPr fontId="1" type="noConversion"/>
  </si>
  <si>
    <t>修订内容</t>
    <phoneticPr fontId="1" type="noConversion"/>
  </si>
  <si>
    <t>陈嘉雯</t>
    <phoneticPr fontId="1" type="noConversion"/>
  </si>
  <si>
    <t>郑仕达</t>
    <phoneticPr fontId="1" type="noConversion"/>
  </si>
  <si>
    <t>主要修订内容：规范表格、增加动作id与视频文件命名、修改部分错误的卡路里计算公式</t>
    <phoneticPr fontId="1" type="noConversion"/>
  </si>
  <si>
    <r>
      <t>设人体重量为c,动作次数为a,身体移动的位移经测量是h=0.3m,则该动作的卡路里计算公式=</t>
    </r>
    <r>
      <rPr>
        <b/>
        <sz val="12"/>
        <color rgb="FF00B0F0"/>
        <rFont val="宋体"/>
        <family val="3"/>
        <charset val="134"/>
        <scheme val="minor"/>
      </rPr>
      <t>amgh/1338.9=3ca/1338.9</t>
    </r>
    <phoneticPr fontId="1" type="noConversion"/>
  </si>
  <si>
    <r>
      <t>设人体重量为c,身体移动的位移经测量是0.56m,次数是a,则该动作的卡路里计算公式=</t>
    </r>
    <r>
      <rPr>
        <b/>
        <sz val="12"/>
        <color rgb="FF00B0F0"/>
        <rFont val="宋体"/>
        <family val="3"/>
        <charset val="134"/>
        <scheme val="minor"/>
      </rPr>
      <t>amgh/1338.9=5.6ca/1338.9</t>
    </r>
    <phoneticPr fontId="1" type="noConversion"/>
  </si>
  <si>
    <r>
      <t>设人体重量为c,身高为d,下半身的重心位于下半身的中间位置，下半身体长占身高的0.618，下半身重量占全身体重的0.618。则该动作的卡路里计算公式</t>
    </r>
    <r>
      <rPr>
        <b/>
        <sz val="12"/>
        <color theme="1"/>
        <rFont val="宋体"/>
        <family val="3"/>
        <charset val="134"/>
        <scheme val="minor"/>
      </rPr>
      <t>=a(2mgh)/1338.9=</t>
    </r>
    <r>
      <rPr>
        <b/>
        <sz val="12"/>
        <color rgb="FF00B0F0"/>
        <rFont val="宋体"/>
        <family val="3"/>
        <charset val="134"/>
        <scheme val="minor"/>
      </rPr>
      <t>a(2*0.618c*g*0.618*0.5*d)/1338.9</t>
    </r>
    <r>
      <rPr>
        <b/>
        <sz val="12"/>
        <color theme="1"/>
        <rFont val="宋体"/>
        <family val="3"/>
        <charset val="134"/>
        <scheme val="minor"/>
      </rPr>
      <t>=3.8acd/1338.9</t>
    </r>
    <phoneticPr fontId="1" type="noConversion"/>
  </si>
  <si>
    <t>拉力器侧平举</t>
    <phoneticPr fontId="1" type="noConversion"/>
  </si>
  <si>
    <t>拉力器前平举</t>
    <phoneticPr fontId="1" type="noConversion"/>
  </si>
  <si>
    <t>仰卧卷腹</t>
    <phoneticPr fontId="1" type="noConversion"/>
  </si>
  <si>
    <t>ZX28</t>
    <phoneticPr fontId="1" type="noConversion"/>
  </si>
  <si>
    <t>ZX28_V1.mp4</t>
    <phoneticPr fontId="1" type="noConversion"/>
  </si>
  <si>
    <t>0.39a</t>
    <phoneticPr fontId="1" type="noConversion"/>
  </si>
  <si>
    <t>腹</t>
    <phoneticPr fontId="1" type="noConversion"/>
  </si>
  <si>
    <t>ZX29</t>
    <phoneticPr fontId="1" type="noConversion"/>
  </si>
  <si>
    <t>拉力器提踵</t>
    <phoneticPr fontId="1" type="noConversion"/>
  </si>
  <si>
    <t>初次修订</t>
    <phoneticPr fontId="1" type="noConversion"/>
  </si>
  <si>
    <t>陈嘉雯</t>
    <phoneticPr fontId="1" type="noConversion"/>
  </si>
  <si>
    <t>增加拉力器提踵，仰卧卷腹</t>
    <phoneticPr fontId="1" type="noConversion"/>
  </si>
  <si>
    <t>ZX29_V1.mp4</t>
    <phoneticPr fontId="1" type="noConversion"/>
  </si>
  <si>
    <t>——</t>
    <phoneticPr fontId="1" type="noConversion"/>
  </si>
  <si>
    <t>是</t>
    <phoneticPr fontId="1" type="noConversion"/>
  </si>
  <si>
    <t>是否需要换另一边
（意味着是否对应两个视频）</t>
    <phoneticPr fontId="1" type="noConversion"/>
  </si>
  <si>
    <t>是</t>
    <phoneticPr fontId="1" type="noConversion"/>
  </si>
  <si>
    <t>是</t>
    <phoneticPr fontId="1" type="noConversion"/>
  </si>
  <si>
    <t>——</t>
    <phoneticPr fontId="1" type="noConversion"/>
  </si>
  <si>
    <t>视频文件名称
（动作id_版本号_L/R.mp4）</t>
    <phoneticPr fontId="1" type="noConversion"/>
  </si>
  <si>
    <t>ZX15_V1_L.mp4与ZX15_V1_R.mp4</t>
    <phoneticPr fontId="1" type="noConversion"/>
  </si>
  <si>
    <t>ZX17_V1_L.mp4与ZX17_V1_R.mp4</t>
    <phoneticPr fontId="1" type="noConversion"/>
  </si>
  <si>
    <t>ZX21_V1_L.mp4与ZX21_V1_R.mp4</t>
    <phoneticPr fontId="1" type="noConversion"/>
  </si>
  <si>
    <t>ZX22_V1_L.mp4与ZX22_V1_R.mp4</t>
    <phoneticPr fontId="1" type="noConversion"/>
  </si>
  <si>
    <t>ZX23_V1_L.mp4与ZX23_V1_R.mp4</t>
    <phoneticPr fontId="1" type="noConversion"/>
  </si>
  <si>
    <t>ZX25_V1_L.mp4与ZX25_V1_R.mp4</t>
    <phoneticPr fontId="1" type="noConversion"/>
  </si>
  <si>
    <t>ZX26_V1_L.mp4与ZX26_V1_R.mp4</t>
    <phoneticPr fontId="1" type="noConversion"/>
  </si>
  <si>
    <t>郑仕达</t>
    <phoneticPr fontId="1" type="noConversion"/>
  </si>
  <si>
    <t>ZX20_V1_L.mp4与ZX20_V1_R.mp4</t>
    <phoneticPr fontId="1" type="noConversion"/>
  </si>
  <si>
    <t>1、新增标注，区分哪些动作是有左右两边的概念（/这些动作需要对应两个视频）；
2、针对有左右概念的动作，更新视频文件命名方式为动作id_版本号_L/R.mp4，例如腿内侧肌训练对应的两个视频名称为ZX20_V1_L.mp4与ZX20_V1_R.mp4（没有左右之分的动作的视频命名方式不变）
3、腿内侧肌训练、腿外侧肌训练、拉力器前平举由其他表格挪动到训练计划涉及动作表格。</t>
    <phoneticPr fontId="1" type="noConversion"/>
  </si>
  <si>
    <t>两脚分开站立，身体呈挺胸收腹紧腰状，屈臂两手紧握住直杠握柄。两手间距小于肩宽，肘关节紧贴体侧。小臂用力下压，同时呼气，使臂伸直，稍停2到3秒，然后缓缓还原时吸气。重复进行。</t>
    <phoneticPr fontId="1" type="noConversion"/>
  </si>
  <si>
    <t>双手从头上分别握住绳索末端。开始向下拉绳索，并向膝盖接近，直到手肘接触到膝盖，维持1-2秒，然后缓缓的回到起点。</t>
    <phoneticPr fontId="1" type="noConversion"/>
  </si>
  <si>
    <t>坐在地上，两腿前伸，稍屈膝，脚掌抵住踏板，两臂自然伸直，肩关节放松，上体前屈。背部肌群收缩用力，使两臂屈肘贴身向腹部拉引，肩胛骨向脊柱靠拢，停留1-2秒，沿原路返回，充分伸展背部肌肉。重复进行。</t>
    <phoneticPr fontId="1" type="noConversion"/>
  </si>
  <si>
    <t>双手握住直杠握柄，两臂伸直搁在斜板上，使腋窝卡在斜板的上沿，拳心向前，身体坐在凳上，上身略前倾。两臂以肘关节为轴用力弯举靠近身体，稍停2-3秒，两臂放松还原。重复进行。注意用力时呼气，放松时吸气。</t>
    <phoneticPr fontId="1" type="noConversion"/>
  </si>
  <si>
    <t>腰背靠紧靠板，两手握扶把，两腿屈膝下垂，双脚勾住横杠。股四头肌收缩用力伸小腿举起重量,在最高点时充分收缩股四头肌，稍停。然后慢慢下放重量，至最低点前接着做下次动作。</t>
    <phoneticPr fontId="1" type="noConversion"/>
  </si>
  <si>
    <t>面朝器械站立，左脚站立，右脚脚踝跟勾住横杠。手扶住把柄，保持动作过程中身体直立平衡。收缩股二头肌，用力向上弯举。停顿，缓慢有控制的下放。重复完成规定次数，交换左右脚位置。</t>
    <phoneticPr fontId="1" type="noConversion"/>
  </si>
  <si>
    <t>牢牢把前臂绷紧，保持上身挺直。用力收缩下腹和大腿肌肉向上尽可能贴近你的胸部。挤压腹部，保持1秒钟，慢慢回到起始位置。重复进行。</t>
    <phoneticPr fontId="1" type="noConversion"/>
  </si>
  <si>
    <t>双手握紧握柄，脚后跟悬空，用脚趾撑起身体向上提拉。再慢慢回落，重复进行。</t>
    <phoneticPr fontId="1" type="noConversion"/>
  </si>
  <si>
    <t>单手握紧拉环，肘部稍呈弯曲状态，呼气并张开左臂，但不变动肘部的角度，然后吸气并收回到起始位置。重复完成规定次数，交换左右手位置。</t>
    <phoneticPr fontId="1" type="noConversion"/>
  </si>
  <si>
    <t>单手握紧拉环，背向器械，手下垂放在身侧，掌心向后。身体挺直，手肘稍微弯曲。手臂向前抬高，直到拳头到达眼睛的高度，然后慢慢回到起始位置。一组重复足够次数后换另一侧手。</t>
    <phoneticPr fontId="1" type="noConversion"/>
  </si>
  <si>
    <t>踝部缚拉力器负重，手扶固定物侧向站立，支撑腿用力并以脚抓紧地面维持身体稳定。练习腿由支撑腿前启动，大腿内收肌群发力向内侧拉动拉力器至练习腿与支撑腿接触，或稍过一些角度，停约1秒钟，尔后缓慢地退让性还原。一组重复足够次数后换另一条练习腿。</t>
    <phoneticPr fontId="1" type="noConversion"/>
  </si>
  <si>
    <t>踝部缚拉力器负重，手扶固定物侧向站立，双腿并拢。练习腿大腿外侧肌群发力向外侧拉动拉力器，停约1秒钟，尔后缓慢地退让性还原。一组重复足够次数后换另一条练习腿。</t>
  </si>
  <si>
    <t>双手紧握直杠握柄，背对器械竖直站立，保持上臂位置固定，双手向前拉至双肘伸直，保持动作，之后返回初始姿势。重复进行。每个动作在用力时呼气，放松时吸气。重复进行。</t>
    <phoneticPr fontId="1" type="noConversion"/>
  </si>
  <si>
    <t>难度</t>
    <phoneticPr fontId="1" type="noConversion"/>
  </si>
  <si>
    <t>ZX1_V1.jpg</t>
  </si>
  <si>
    <t>ZX2_V1.jpg</t>
  </si>
  <si>
    <t>ZX3_V1.jpg</t>
  </si>
  <si>
    <t>ZX4_V1.jpg</t>
  </si>
  <si>
    <t>ZX6_V1.jpg</t>
  </si>
  <si>
    <t>ZX7_V1.jpg</t>
  </si>
  <si>
    <t>ZX8_V1.jpg</t>
  </si>
  <si>
    <t>ZX9_V1.jpg</t>
  </si>
  <si>
    <t>ZX10_V1.jpg</t>
  </si>
  <si>
    <t>ZX11_V1.jpg</t>
  </si>
  <si>
    <t>ZX12_V1.jpg</t>
  </si>
  <si>
    <t>ZX13_V1.jpg</t>
  </si>
  <si>
    <t>ZX14_V1.jpg</t>
  </si>
  <si>
    <t>ZX15_V1.jpg</t>
  </si>
  <si>
    <t>ZX20_V1.jpg</t>
  </si>
  <si>
    <t>ZX21_V1.jpg</t>
  </si>
  <si>
    <t>ZX29_V1.jpg</t>
  </si>
  <si>
    <t>ZX23_V1.jpg</t>
  </si>
  <si>
    <t>ZX16_V1.jpg</t>
  </si>
  <si>
    <t>ZX17_V1.jpg</t>
  </si>
  <si>
    <t>ZX19_V1.jpg</t>
  </si>
  <si>
    <t>ZX22_V1.jpg</t>
  </si>
  <si>
    <t>ZX24_V1.jpg</t>
  </si>
  <si>
    <t>ZX25_V1.jpg</t>
  </si>
  <si>
    <t>ZX26_V1.jpg</t>
  </si>
  <si>
    <t>ZX27_V1.jpg</t>
  </si>
  <si>
    <t>ZX28_V1.jpg</t>
  </si>
  <si>
    <t>郑仕达</t>
    <phoneticPr fontId="1" type="noConversion"/>
  </si>
  <si>
    <t>双手抓紧绳索，两臂伸直搁在斜板上，使腋窝卡在斜板的上沿，拳心向前，身体坐在凳上，上身略前倾。两臂以肘关节为轴用力弯举靠近身体，稍停2-3秒，两臂放松还原。重复进行。注意用力时呼气，放松时吸气。</t>
    <phoneticPr fontId="1" type="noConversion"/>
  </si>
  <si>
    <t>综合训练器_动作列表</t>
    <phoneticPr fontId="1" type="noConversion"/>
  </si>
  <si>
    <t>页面显示的动作描述</t>
    <phoneticPr fontId="1" type="noConversion"/>
  </si>
  <si>
    <t>（音频使用）动作讲解</t>
    <phoneticPr fontId="1" type="noConversion"/>
  </si>
  <si>
    <t>这是一个训练胸部的经典动作。训练时，请挺胸收腹，挺直腰部，握住握柄，保持肩部下沉。将握柄向前推时呼气，将握柄慢慢还原复位时吸气。重复进行。</t>
    <phoneticPr fontId="1" type="noConversion"/>
  </si>
  <si>
    <t>这是一个训练胸部的经典动作。训练时，请挺胸收腹，挺直腰部，握住握柄，肘关节与肩平行。肘关节微屈，用力夹紧，回放的时候速度放慢。夹的时候速度可以稍微快些。重复进行。用力的时候呼气，回放的时候吸气。</t>
    <phoneticPr fontId="1" type="noConversion"/>
  </si>
  <si>
    <t>踝部缚拉力器负重，面向器械站立，双腿并拢。练习腿伸直，同时向后侧拉动拉力器，尔后缓慢地退让性还原。一组重复足够次数后换另一条练习腿。</t>
    <phoneticPr fontId="1" type="noConversion"/>
  </si>
  <si>
    <t xml:space="preserve">a((m+b)*h)/133.89 </t>
  </si>
  <si>
    <t>统一标准公式
注意：m=用户选择-5（单位kg）</t>
    <phoneticPr fontId="1" type="noConversion"/>
  </si>
  <si>
    <t xml:space="preserve">初始阻力b </t>
    <phoneticPr fontId="1" type="noConversion"/>
  </si>
  <si>
    <t xml:space="preserve">a((m+b)*h)/133.89 </t>
    <phoneticPr fontId="1" type="noConversion"/>
  </si>
  <si>
    <t>a((m+b)*h)/133.89
【m=0】</t>
    <phoneticPr fontId="1" type="noConversion"/>
  </si>
  <si>
    <t>a((m+b)*h)/133.89
【m=0】</t>
    <phoneticPr fontId="1" type="noConversion"/>
  </si>
  <si>
    <t xml:space="preserve">双杠抬腿
（直腿）  </t>
    <phoneticPr fontId="1" type="noConversion"/>
  </si>
  <si>
    <t>——</t>
    <phoneticPr fontId="1" type="noConversion"/>
  </si>
  <si>
    <t>ZX18_V1.mp4</t>
    <phoneticPr fontId="1" type="noConversion"/>
  </si>
  <si>
    <t>ZX30_V1.mp4</t>
    <phoneticPr fontId="1" type="noConversion"/>
  </si>
  <si>
    <t>（同下。同一姿势，相差不大，忽略误差）</t>
    <phoneticPr fontId="1" type="noConversion"/>
  </si>
  <si>
    <t xml:space="preserve">
（使大腿与小腿始终保持90°）</t>
    <phoneticPr fontId="1" type="noConversion"/>
  </si>
  <si>
    <r>
      <t>双杠抬腿
（</t>
    </r>
    <r>
      <rPr>
        <b/>
        <sz val="12"/>
        <color rgb="FFFF0000"/>
        <rFont val="宋体"/>
        <family val="3"/>
        <charset val="134"/>
        <scheme val="minor"/>
      </rPr>
      <t>曲腿</t>
    </r>
    <r>
      <rPr>
        <sz val="12"/>
        <color theme="1"/>
        <rFont val="宋体"/>
        <family val="3"/>
        <charset val="134"/>
        <scheme val="minor"/>
      </rPr>
      <t>）</t>
    </r>
    <phoneticPr fontId="1" type="noConversion"/>
  </si>
  <si>
    <t>双手握住双杠，用肘部撑起身体。屈膝，将腿抬起，使膝盖尽量靠近胸部，而后缓慢还原。重复进行。</t>
    <phoneticPr fontId="1" type="noConversion"/>
  </si>
  <si>
    <t>ZX18_V1.jpg</t>
    <phoneticPr fontId="1" type="noConversion"/>
  </si>
  <si>
    <t>ZX30_V1.jpg</t>
    <phoneticPr fontId="1" type="noConversion"/>
  </si>
  <si>
    <t>坐姿前臂屈伸</t>
    <phoneticPr fontId="1" type="noConversion"/>
  </si>
  <si>
    <t>ZX31</t>
    <phoneticPr fontId="1" type="noConversion"/>
  </si>
  <si>
    <t>ZX30</t>
    <phoneticPr fontId="1" type="noConversion"/>
  </si>
  <si>
    <t>ZX5_V1.mp4</t>
    <phoneticPr fontId="1" type="noConversion"/>
  </si>
  <si>
    <t>ZX31_V1.mp4</t>
    <phoneticPr fontId="1" type="noConversion"/>
  </si>
  <si>
    <t xml:space="preserve">
(坐着做这个动作)</t>
    <phoneticPr fontId="1" type="noConversion"/>
  </si>
  <si>
    <t>暂时用同上的计算公式</t>
    <phoneticPr fontId="1" type="noConversion"/>
  </si>
  <si>
    <t xml:space="preserve">a((m+b)*h)/133.89 </t>
    <phoneticPr fontId="1" type="noConversion"/>
  </si>
  <si>
    <t>1、新增动作描述、难度与图片命名格式。
2、不再区分训练计划涉及表格与其他表格。
3、增加了坐姿前臂屈伸、双杠抬腿（曲腿）。</t>
    <phoneticPr fontId="1" type="noConversion"/>
  </si>
  <si>
    <t>ZX5_V1.jpg</t>
    <phoneticPr fontId="1" type="noConversion"/>
  </si>
  <si>
    <t>ZX31_V1.jpg</t>
    <phoneticPr fontId="1" type="noConversion"/>
  </si>
  <si>
    <t>双手紧握绳索握柄，保持上臂位置固定，双手向前拉至双肘伸直，保持动作，之后返回初始姿势。重复进行。每个动作在用力时呼气，放松时吸气。重复进行。</t>
    <phoneticPr fontId="1" type="noConversion"/>
  </si>
  <si>
    <t>双手紧握绳索握柄，保持上臂位置固定，双手向前拉至双肘伸直，保持动作，之后返回初始姿势。重复进行。每个动作在用力时呼气，放松时吸气。重复进行。</t>
    <phoneticPr fontId="1" type="noConversion"/>
  </si>
  <si>
    <t>双手握住双杠，用肘部撑起身体。屈膝，将腿抬起，使膝盖尽量靠近胸部，而后缓慢还原。重复进行。</t>
    <phoneticPr fontId="1" type="noConversion"/>
  </si>
  <si>
    <t>图片名称
（动作id_版本号.jpg）
分辨率：1408*480</t>
    <phoneticPr fontId="1" type="noConversion"/>
  </si>
  <si>
    <t>双手握住握柄，沉肩，背部发力，把手肘拉向地面，注意尽量不要让肱二头肌参与用力。背部稍稍向后倾斜，将杠拉至上胸，停住两秒，感觉后背肩胛骨夹紧。再有控制的把双肘缓缓归为原位。</t>
    <phoneticPr fontId="1" type="noConversion"/>
  </si>
  <si>
    <t>手臂（肱三）</t>
    <phoneticPr fontId="1" type="noConversion"/>
  </si>
  <si>
    <t>手臂（肱二）</t>
    <phoneticPr fontId="1" type="noConversion"/>
  </si>
  <si>
    <t>这是一个训练胸部的经典动作。训练时，请挺胸收腹，挺直腰部，握住握柄，保持肩部下沉。将握柄向前推时呼气，将握柄慢慢还原复位时吸气。重复进行。</t>
    <phoneticPr fontId="1" type="noConversion"/>
  </si>
  <si>
    <t>音频文件名称
（动作id_版本号.m4a）</t>
    <phoneticPr fontId="1" type="noConversion"/>
  </si>
  <si>
    <t>ZX1_V1.m4a</t>
  </si>
  <si>
    <t>ZX2_V1.m4a</t>
  </si>
  <si>
    <t>ZX3_V1.m4a</t>
  </si>
  <si>
    <t>ZX4_V1.m4a</t>
  </si>
  <si>
    <t>ZX5_V1.m4a</t>
  </si>
  <si>
    <t>ZX31_V1.m4a</t>
  </si>
  <si>
    <t>ZX6_V1.m4a</t>
  </si>
  <si>
    <t>ZX27_V1.m4a</t>
  </si>
  <si>
    <t>ZX7_V1.m4a</t>
  </si>
  <si>
    <t>ZX8_V1.m4a</t>
  </si>
  <si>
    <t>ZX9_V1.m4a</t>
  </si>
  <si>
    <t>ZX10_V1.m4a</t>
  </si>
  <si>
    <t>ZX25_V1.m4a</t>
  </si>
  <si>
    <t>ZX11_V1.m4a</t>
  </si>
  <si>
    <t>ZX12_V1.m4a</t>
  </si>
  <si>
    <t>ZX13_V1.m4a</t>
  </si>
  <si>
    <t>ZX14_V1.m4a</t>
  </si>
  <si>
    <t>ZX15_V1.m4a</t>
  </si>
  <si>
    <t>ZX20_V1.m4a</t>
  </si>
  <si>
    <t>ZX21_V1.m4a</t>
  </si>
  <si>
    <t>ZX29_V1.m4a</t>
  </si>
  <si>
    <t>ZX22_V1.m4a</t>
  </si>
  <si>
    <t>ZX23_V1.m4a</t>
  </si>
  <si>
    <t>ZX16_V1.m4a</t>
  </si>
  <si>
    <t>ZX17_V1.m4a</t>
  </si>
  <si>
    <t>ZX24_V1.m4a</t>
  </si>
  <si>
    <t>ZX18_V1.m4a</t>
  </si>
  <si>
    <t>ZX30_V1.m4a</t>
  </si>
  <si>
    <t>ZX19_V1.m4a</t>
  </si>
  <si>
    <t>ZX26_V1.m4a</t>
  </si>
  <si>
    <t>ZX28_V1.m4a</t>
  </si>
  <si>
    <t>列表常用未知数说明：
1、设m为每次使用的铁块的重量（/公斤）、a为做动作的次数（/次）、h为做动作时铁块上升的垂直距离（/米）；
2、设b为无铁块时测量的弹力称显示质量，即无铁块时的初始重量（单位：kg,经测量可得，做蝴蝶臂动作时b1=2.7kg、做顶部拉杆动作时b2=4.7kg、做中部绳索动作时b3=5.4kg、做底部绳索动作时b4=4.6kg 做腿屈伸动作时b5=7.9kg）；
3、重力加速度取g=10kg/N；
4、涉及铁块的动作的卡路里计算公式一般为a((mg+bg)*h)/(32%*4.184*1000)=a((m+b)g*h)/1338.9  (单位：大卡)；
   不涉及铁块的动作的卡路里计算公式将在表格中重新叙述。
5、实际计算时，重量默认取c=65kg，身高默认取d=1.75m。
6、公共音频命名为：【休息一下：rest.m4a】【换另一边，继续：otherside.m4a】</t>
    <phoneticPr fontId="1" type="noConversion"/>
  </si>
  <si>
    <t>郑仕达</t>
    <phoneticPr fontId="1" type="noConversion"/>
  </si>
  <si>
    <t>增加音频文件的命名格式；</t>
    <phoneticPr fontId="1" type="noConversion"/>
  </si>
  <si>
    <t>h</t>
    <phoneticPr fontId="1" type="noConversion"/>
  </si>
  <si>
    <t>b</t>
    <phoneticPr fontId="1" type="noConversion"/>
  </si>
  <si>
    <t>m=用户选择-5</t>
    <phoneticPr fontId="1" type="noConversion"/>
  </si>
  <si>
    <t>m</t>
    <phoneticPr fontId="1" type="noConversion"/>
  </si>
  <si>
    <t>单次卡路里</t>
    <phoneticPr fontId="1" type="noConversion"/>
  </si>
  <si>
    <t>N次卡路里</t>
    <phoneticPr fontId="1" type="noConversion"/>
  </si>
  <si>
    <t>次数/N</t>
    <phoneticPr fontId="1" type="noConversion"/>
  </si>
  <si>
    <t>app</t>
    <phoneticPr fontId="1" type="noConversion"/>
  </si>
  <si>
    <t>m+5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</si>
</sst>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22"/>
      <color theme="1"/>
      <name val="宋体"/>
      <family val="3"/>
      <charset val="134"/>
      <scheme val="minor"/>
    </font>
    <font>
      <sz val="12"/>
      <color theme="1"/>
      <name val="宋体"/>
      <family val="3"/>
      <charset val="134"/>
      <scheme val="minor"/>
    </font>
    <font>
      <sz val="14"/>
      <color theme="1"/>
      <name val="宋体"/>
      <family val="3"/>
      <charset val="134"/>
      <scheme val="minor"/>
    </font>
    <font>
      <sz val="18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8"/>
      <color theme="1"/>
      <name val="宋体"/>
      <family val="3"/>
      <charset val="134"/>
      <scheme val="minor"/>
    </font>
    <font>
      <b/>
      <sz val="12"/>
      <color rgb="FF00B0F0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b/>
      <sz val="14"/>
      <color theme="1"/>
      <name val="宋体"/>
      <family val="3"/>
      <charset val="134"/>
      <scheme val="minor"/>
    </font>
    <font>
      <sz val="12"/>
      <color theme="1"/>
      <name val="宋体"/>
      <family val="2"/>
      <charset val="134"/>
      <scheme val="minor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</fonts>
  <fills count="9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13">
    <xf numFmtId="0" fontId="0" fillId="0" borderId="0" xfId="0">
      <alignment vertical="center"/>
    </xf>
    <xf numFmtId="0" fontId="7" fillId="0" borderId="0" xfId="0" applyFont="1">
      <alignment vertical="center"/>
    </xf>
    <xf numFmtId="0" fontId="7" fillId="0" borderId="0" xfId="0" applyFont="1" applyBorder="1">
      <alignment vertical="center"/>
    </xf>
    <xf numFmtId="0" fontId="7" fillId="0" borderId="0" xfId="0" applyFont="1" applyAlignment="1">
      <alignment vertical="center" wrapText="1"/>
    </xf>
    <xf numFmtId="0" fontId="2" fillId="3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4" fillId="0" borderId="1" xfId="0" applyFont="1" applyBorder="1">
      <alignment vertical="center"/>
    </xf>
    <xf numFmtId="0" fontId="4" fillId="0" borderId="1" xfId="0" applyFont="1" applyBorder="1" applyAlignment="1">
      <alignment vertical="center" wrapText="1"/>
    </xf>
    <xf numFmtId="0" fontId="10" fillId="0" borderId="1" xfId="0" applyFont="1" applyBorder="1" applyAlignment="1">
      <alignment wrapText="1"/>
    </xf>
    <xf numFmtId="0" fontId="4" fillId="0" borderId="0" xfId="0" applyFont="1">
      <alignment vertical="center"/>
    </xf>
    <xf numFmtId="0" fontId="4" fillId="0" borderId="0" xfId="0" applyFont="1" applyAlignment="1">
      <alignment vertical="center" wrapText="1"/>
    </xf>
    <xf numFmtId="0" fontId="4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vertical="center" wrapText="1"/>
    </xf>
    <xf numFmtId="0" fontId="4" fillId="0" borderId="1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11" fillId="6" borderId="8" xfId="0" applyFont="1" applyFill="1" applyBorder="1" applyAlignment="1">
      <alignment horizontal="center" vertical="center" wrapText="1"/>
    </xf>
    <xf numFmtId="0" fontId="11" fillId="6" borderId="9" xfId="0" applyFont="1" applyFill="1" applyBorder="1" applyAlignment="1">
      <alignment horizontal="center" vertical="center" wrapText="1"/>
    </xf>
    <xf numFmtId="0" fontId="11" fillId="6" borderId="10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/>
    </xf>
    <xf numFmtId="0" fontId="0" fillId="0" borderId="23" xfId="0" applyBorder="1" applyAlignment="1">
      <alignment horizontal="center" vertical="center" wrapText="1"/>
    </xf>
    <xf numFmtId="0" fontId="0" fillId="0" borderId="23" xfId="0" applyBorder="1" applyAlignment="1">
      <alignment vertical="center" wrapText="1"/>
    </xf>
    <xf numFmtId="0" fontId="12" fillId="0" borderId="23" xfId="0" applyFont="1" applyBorder="1" applyAlignment="1">
      <alignment horizontal="center" vertical="center" wrapText="1"/>
    </xf>
    <xf numFmtId="0" fontId="4" fillId="0" borderId="23" xfId="0" applyFont="1" applyBorder="1" applyAlignment="1">
      <alignment horizontal="center" vertical="center" wrapText="1"/>
    </xf>
    <xf numFmtId="0" fontId="4" fillId="0" borderId="23" xfId="0" applyFont="1" applyBorder="1" applyAlignment="1">
      <alignment horizontal="left" vertical="center" wrapText="1"/>
    </xf>
    <xf numFmtId="0" fontId="4" fillId="7" borderId="1" xfId="0" applyFont="1" applyFill="1" applyBorder="1" applyAlignment="1">
      <alignment horizontal="center" vertical="center" wrapText="1"/>
    </xf>
    <xf numFmtId="0" fontId="4" fillId="4" borderId="1" xfId="0" applyFont="1" applyFill="1" applyBorder="1" applyAlignment="1">
      <alignment vertical="center" wrapText="1"/>
    </xf>
    <xf numFmtId="0" fontId="4" fillId="4" borderId="1" xfId="0" applyFont="1" applyFill="1" applyBorder="1" applyAlignment="1">
      <alignment horizontal="center" vertical="center" wrapText="1"/>
    </xf>
    <xf numFmtId="0" fontId="4" fillId="0" borderId="14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7" fillId="0" borderId="25" xfId="0" applyFont="1" applyBorder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0" fillId="0" borderId="25" xfId="0" applyBorder="1" applyAlignment="1">
      <alignment horizontal="left" vertical="center" wrapText="1"/>
    </xf>
    <xf numFmtId="0" fontId="7" fillId="0" borderId="26" xfId="0" applyFont="1" applyBorder="1" applyAlignment="1">
      <alignment horizontal="left" vertical="center" wrapText="1"/>
    </xf>
    <xf numFmtId="0" fontId="7" fillId="4" borderId="25" xfId="0" applyFont="1" applyFill="1" applyBorder="1" applyAlignment="1">
      <alignment horizontal="left" vertical="center" wrapText="1"/>
    </xf>
    <xf numFmtId="0" fontId="7" fillId="0" borderId="0" xfId="0" applyFont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7" fillId="0" borderId="27" xfId="0" applyFont="1" applyBorder="1" applyAlignment="1">
      <alignment horizontal="center" vertical="center"/>
    </xf>
    <xf numFmtId="0" fontId="7" fillId="0" borderId="18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 wrapText="1"/>
    </xf>
    <xf numFmtId="0" fontId="4" fillId="0" borderId="12" xfId="0" applyFont="1" applyBorder="1">
      <alignment vertical="center"/>
    </xf>
    <xf numFmtId="0" fontId="4" fillId="0" borderId="12" xfId="0" applyFont="1" applyBorder="1" applyAlignment="1">
      <alignment horizontal="center" vertical="center"/>
    </xf>
    <xf numFmtId="0" fontId="4" fillId="0" borderId="14" xfId="0" applyFont="1" applyBorder="1">
      <alignment vertical="center"/>
    </xf>
    <xf numFmtId="0" fontId="4" fillId="0" borderId="14" xfId="0" applyFont="1" applyBorder="1" applyAlignment="1">
      <alignment horizontal="center" vertical="center"/>
    </xf>
    <xf numFmtId="0" fontId="4" fillId="0" borderId="14" xfId="0" applyFont="1" applyBorder="1" applyAlignment="1">
      <alignment vertical="center" wrapText="1"/>
    </xf>
    <xf numFmtId="0" fontId="2" fillId="3" borderId="8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left" vertical="center" wrapText="1"/>
    </xf>
    <xf numFmtId="0" fontId="7" fillId="4" borderId="1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7" fillId="0" borderId="30" xfId="0" applyFont="1" applyBorder="1" applyAlignment="1">
      <alignment horizontal="left" vertical="center" wrapText="1"/>
    </xf>
    <xf numFmtId="0" fontId="4" fillId="7" borderId="1" xfId="0" applyFont="1" applyFill="1" applyBorder="1" applyAlignment="1">
      <alignment vertical="center" wrapText="1"/>
    </xf>
    <xf numFmtId="0" fontId="4" fillId="7" borderId="14" xfId="0" applyFont="1" applyFill="1" applyBorder="1" applyAlignment="1">
      <alignment vertical="center" wrapText="1"/>
    </xf>
    <xf numFmtId="0" fontId="2" fillId="3" borderId="19" xfId="0" applyFont="1" applyFill="1" applyBorder="1" applyAlignment="1">
      <alignment horizontal="center" vertical="center"/>
    </xf>
    <xf numFmtId="0" fontId="2" fillId="3" borderId="28" xfId="0" applyFont="1" applyFill="1" applyBorder="1" applyAlignment="1">
      <alignment horizontal="center" vertical="center"/>
    </xf>
    <xf numFmtId="0" fontId="2" fillId="3" borderId="29" xfId="0" applyFont="1" applyFill="1" applyBorder="1" applyAlignment="1">
      <alignment horizontal="center" vertical="center"/>
    </xf>
    <xf numFmtId="0" fontId="2" fillId="3" borderId="31" xfId="0" applyFont="1" applyFill="1" applyBorder="1" applyAlignment="1">
      <alignment horizontal="center" vertical="center"/>
    </xf>
    <xf numFmtId="0" fontId="2" fillId="3" borderId="24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 wrapText="1"/>
    </xf>
    <xf numFmtId="0" fontId="0" fillId="0" borderId="1" xfId="0" applyBorder="1">
      <alignment vertical="center"/>
    </xf>
    <xf numFmtId="0" fontId="4" fillId="0" borderId="11" xfId="0" applyFont="1" applyBorder="1" applyAlignment="1">
      <alignment horizontal="center" vertical="center" wrapText="1"/>
    </xf>
    <xf numFmtId="0" fontId="7" fillId="0" borderId="12" xfId="0" applyFont="1" applyBorder="1" applyAlignment="1">
      <alignment horizontal="left" vertical="center" wrapText="1"/>
    </xf>
    <xf numFmtId="0" fontId="7" fillId="0" borderId="12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 wrapText="1"/>
    </xf>
    <xf numFmtId="0" fontId="4" fillId="0" borderId="16" xfId="0" applyFont="1" applyBorder="1" applyAlignment="1">
      <alignment vertical="center" wrapText="1"/>
    </xf>
    <xf numFmtId="0" fontId="4" fillId="7" borderId="16" xfId="0" applyFont="1" applyFill="1" applyBorder="1" applyAlignment="1">
      <alignment horizontal="center" vertical="center" wrapText="1"/>
    </xf>
    <xf numFmtId="0" fontId="4" fillId="8" borderId="16" xfId="0" applyFont="1" applyFill="1" applyBorder="1" applyAlignment="1">
      <alignment horizontal="center" vertical="center" wrapText="1"/>
    </xf>
    <xf numFmtId="0" fontId="4" fillId="0" borderId="13" xfId="0" applyFont="1" applyBorder="1" applyAlignment="1">
      <alignment horizontal="center" vertical="center" wrapText="1"/>
    </xf>
    <xf numFmtId="0" fontId="7" fillId="0" borderId="14" xfId="0" applyFont="1" applyBorder="1" applyAlignment="1">
      <alignment horizontal="left" vertical="center" wrapText="1"/>
    </xf>
    <xf numFmtId="0" fontId="7" fillId="0" borderId="14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7" fillId="0" borderId="30" xfId="0" applyFont="1" applyBorder="1" applyAlignment="1">
      <alignment horizontal="center" vertical="center" wrapText="1"/>
    </xf>
    <xf numFmtId="0" fontId="2" fillId="3" borderId="30" xfId="0" applyFont="1" applyFill="1" applyBorder="1" applyAlignment="1">
      <alignment horizontal="center" vertical="center" wrapText="1"/>
    </xf>
    <xf numFmtId="0" fontId="2" fillId="3" borderId="26" xfId="0" applyFont="1" applyFill="1" applyBorder="1" applyAlignment="1">
      <alignment horizontal="center" vertical="center" wrapText="1"/>
    </xf>
    <xf numFmtId="0" fontId="3" fillId="3" borderId="32" xfId="0" applyFont="1" applyFill="1" applyBorder="1" applyAlignment="1">
      <alignment horizontal="center" vertical="center"/>
    </xf>
    <xf numFmtId="0" fontId="3" fillId="3" borderId="33" xfId="0" applyFont="1" applyFill="1" applyBorder="1" applyAlignment="1">
      <alignment horizontal="center" vertical="center"/>
    </xf>
    <xf numFmtId="0" fontId="3" fillId="3" borderId="34" xfId="0" applyFont="1" applyFill="1" applyBorder="1" applyAlignment="1">
      <alignment horizontal="center" vertical="center"/>
    </xf>
    <xf numFmtId="0" fontId="2" fillId="3" borderId="35" xfId="0" applyFont="1" applyFill="1" applyBorder="1" applyAlignment="1">
      <alignment horizontal="center" vertical="center" wrapText="1"/>
    </xf>
    <xf numFmtId="0" fontId="2" fillId="3" borderId="22" xfId="0" applyFont="1" applyFill="1" applyBorder="1" applyAlignment="1">
      <alignment horizontal="center" vertical="center" wrapText="1"/>
    </xf>
    <xf numFmtId="0" fontId="2" fillId="3" borderId="11" xfId="0" applyFont="1" applyFill="1" applyBorder="1" applyAlignment="1">
      <alignment horizontal="center" vertical="center"/>
    </xf>
    <xf numFmtId="0" fontId="2" fillId="3" borderId="16" xfId="0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/>
    </xf>
    <xf numFmtId="0" fontId="2" fillId="3" borderId="7" xfId="0" applyFont="1" applyFill="1" applyBorder="1" applyAlignment="1">
      <alignment horizontal="center" vertical="center" wrapText="1"/>
    </xf>
    <xf numFmtId="0" fontId="2" fillId="3" borderId="6" xfId="0" applyFont="1" applyFill="1" applyBorder="1" applyAlignment="1">
      <alignment horizontal="center" vertical="center" wrapText="1"/>
    </xf>
    <xf numFmtId="0" fontId="5" fillId="0" borderId="0" xfId="0" applyFont="1" applyBorder="1" applyAlignment="1">
      <alignment horizontal="left" vertical="center" wrapText="1"/>
    </xf>
    <xf numFmtId="0" fontId="2" fillId="3" borderId="17" xfId="0" applyFont="1" applyFill="1" applyBorder="1" applyAlignment="1">
      <alignment horizontal="center" vertical="center" wrapText="1"/>
    </xf>
    <xf numFmtId="0" fontId="2" fillId="3" borderId="20" xfId="0" applyFont="1" applyFill="1" applyBorder="1" applyAlignment="1">
      <alignment horizontal="center" vertical="center" wrapText="1"/>
    </xf>
    <xf numFmtId="0" fontId="2" fillId="3" borderId="17" xfId="0" applyFont="1" applyFill="1" applyBorder="1" applyAlignment="1">
      <alignment horizontal="center" vertical="center"/>
    </xf>
    <xf numFmtId="0" fontId="2" fillId="3" borderId="2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 wrapText="1"/>
    </xf>
    <xf numFmtId="0" fontId="2" fillId="5" borderId="2" xfId="0" applyFont="1" applyFill="1" applyBorder="1" applyAlignment="1">
      <alignment horizontal="center" vertical="center" wrapText="1"/>
    </xf>
    <xf numFmtId="0" fontId="2" fillId="5" borderId="4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/>
    </xf>
    <xf numFmtId="0" fontId="2" fillId="5" borderId="6" xfId="0" applyFont="1" applyFill="1" applyBorder="1" applyAlignment="1">
      <alignment horizontal="center" vertical="center" wrapText="1"/>
    </xf>
    <xf numFmtId="0" fontId="2" fillId="5" borderId="7" xfId="0" applyFont="1" applyFill="1" applyBorder="1" applyAlignment="1">
      <alignment horizontal="center" vertical="center" wrapText="1"/>
    </xf>
    <xf numFmtId="0" fontId="8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5" fillId="0" borderId="5" xfId="0" applyFont="1" applyBorder="1" applyAlignment="1">
      <alignment horizontal="left" vertical="center" wrapText="1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2" borderId="6" xfId="0" applyFont="1" applyFill="1" applyBorder="1" applyAlignment="1">
      <alignment horizontal="center" vertical="center" wrapText="1"/>
    </xf>
    <xf numFmtId="0" fontId="2" fillId="2" borderId="7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2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" Type="http://schemas.openxmlformats.org/officeDocument/2006/relationships/image" Target="../media/image33.png"/><Relationship Id="rId21" Type="http://schemas.openxmlformats.org/officeDocument/2006/relationships/image" Target="../media/image20.png"/><Relationship Id="rId7" Type="http://schemas.openxmlformats.org/officeDocument/2006/relationships/image" Target="../media/image6.png"/><Relationship Id="rId12" Type="http://schemas.openxmlformats.org/officeDocument/2006/relationships/image" Target="../media/image11.png"/><Relationship Id="rId17" Type="http://schemas.openxmlformats.org/officeDocument/2006/relationships/image" Target="../media/image16.png"/><Relationship Id="rId25" Type="http://schemas.openxmlformats.org/officeDocument/2006/relationships/image" Target="../media/image24.jpe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0" Type="http://schemas.openxmlformats.org/officeDocument/2006/relationships/image" Target="../media/image19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5.png"/><Relationship Id="rId11" Type="http://schemas.openxmlformats.org/officeDocument/2006/relationships/image" Target="../media/image10.png"/><Relationship Id="rId24" Type="http://schemas.openxmlformats.org/officeDocument/2006/relationships/image" Target="../media/image23.png"/><Relationship Id="rId5" Type="http://schemas.openxmlformats.org/officeDocument/2006/relationships/image" Target="../media/image4.pn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png"/><Relationship Id="rId10" Type="http://schemas.openxmlformats.org/officeDocument/2006/relationships/image" Target="../media/image9.png"/><Relationship Id="rId19" Type="http://schemas.openxmlformats.org/officeDocument/2006/relationships/image" Target="../media/image18.pn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4" Type="http://schemas.openxmlformats.org/officeDocument/2006/relationships/image" Target="../media/image13.png"/><Relationship Id="rId22" Type="http://schemas.openxmlformats.org/officeDocument/2006/relationships/image" Target="../media/image21.png"/><Relationship Id="rId27" Type="http://schemas.openxmlformats.org/officeDocument/2006/relationships/image" Target="../media/image2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1.png"/><Relationship Id="rId7" Type="http://schemas.openxmlformats.org/officeDocument/2006/relationships/image" Target="../media/image18.png"/><Relationship Id="rId2" Type="http://schemas.openxmlformats.org/officeDocument/2006/relationships/image" Target="../media/image4.png"/><Relationship Id="rId1" Type="http://schemas.openxmlformats.org/officeDocument/2006/relationships/image" Target="../media/image2.png"/><Relationship Id="rId6" Type="http://schemas.openxmlformats.org/officeDocument/2006/relationships/image" Target="../media/image15.png"/><Relationship Id="rId11" Type="http://schemas.openxmlformats.org/officeDocument/2006/relationships/image" Target="../media/image31.jpeg"/><Relationship Id="rId5" Type="http://schemas.openxmlformats.org/officeDocument/2006/relationships/image" Target="../media/image14.png"/><Relationship Id="rId10" Type="http://schemas.openxmlformats.org/officeDocument/2006/relationships/image" Target="../media/image27.png"/><Relationship Id="rId4" Type="http://schemas.openxmlformats.org/officeDocument/2006/relationships/image" Target="../media/image34.png"/><Relationship Id="rId9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276224</xdr:colOff>
      <xdr:row>19</xdr:row>
      <xdr:rowOff>104775</xdr:rowOff>
    </xdr:from>
    <xdr:to>
      <xdr:col>6</xdr:col>
      <xdr:colOff>1504949</xdr:colOff>
      <xdr:row>19</xdr:row>
      <xdr:rowOff>1304925</xdr:rowOff>
    </xdr:to>
    <xdr:pic>
      <xdr:nvPicPr>
        <xdr:cNvPr id="31" name="图片 30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33649" y="19592925"/>
          <a:ext cx="1228725" cy="1200150"/>
        </a:xfrm>
        <a:prstGeom prst="rect">
          <a:avLst/>
        </a:prstGeom>
      </xdr:spPr>
    </xdr:pic>
    <xdr:clientData/>
  </xdr:twoCellAnchor>
  <xdr:twoCellAnchor>
    <xdr:from>
      <xdr:col>6</xdr:col>
      <xdr:colOff>324713</xdr:colOff>
      <xdr:row>5</xdr:row>
      <xdr:rowOff>94385</xdr:rowOff>
    </xdr:from>
    <xdr:to>
      <xdr:col>6</xdr:col>
      <xdr:colOff>1629475</xdr:colOff>
      <xdr:row>5</xdr:row>
      <xdr:rowOff>1599120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03895" y="4060249"/>
          <a:ext cx="1304762" cy="1504735"/>
        </a:xfrm>
        <a:prstGeom prst="rect">
          <a:avLst/>
        </a:prstGeom>
      </xdr:spPr>
    </xdr:pic>
    <xdr:clientData/>
  </xdr:twoCellAnchor>
  <xdr:twoCellAnchor>
    <xdr:from>
      <xdr:col>6</xdr:col>
      <xdr:colOff>19050</xdr:colOff>
      <xdr:row>7</xdr:row>
      <xdr:rowOff>28575</xdr:rowOff>
    </xdr:from>
    <xdr:to>
      <xdr:col>6</xdr:col>
      <xdr:colOff>1133475</xdr:colOff>
      <xdr:row>7</xdr:row>
      <xdr:rowOff>1243013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57400" y="3171825"/>
          <a:ext cx="1114425" cy="1214438"/>
        </a:xfrm>
        <a:prstGeom prst="rect">
          <a:avLst/>
        </a:prstGeom>
      </xdr:spPr>
    </xdr:pic>
    <xdr:clientData/>
  </xdr:twoCellAnchor>
  <xdr:twoCellAnchor>
    <xdr:from>
      <xdr:col>6</xdr:col>
      <xdr:colOff>1247775</xdr:colOff>
      <xdr:row>7</xdr:row>
      <xdr:rowOff>28575</xdr:rowOff>
    </xdr:from>
    <xdr:to>
      <xdr:col>6</xdr:col>
      <xdr:colOff>2238375</xdr:colOff>
      <xdr:row>7</xdr:row>
      <xdr:rowOff>1304925</xdr:rowOff>
    </xdr:to>
    <xdr:pic>
      <xdr:nvPicPr>
        <xdr:cNvPr id="5" name="图片 4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86125" y="3171825"/>
          <a:ext cx="990600" cy="1276350"/>
        </a:xfrm>
        <a:prstGeom prst="rect">
          <a:avLst/>
        </a:prstGeom>
      </xdr:spPr>
    </xdr:pic>
    <xdr:clientData/>
  </xdr:twoCellAnchor>
  <xdr:twoCellAnchor>
    <xdr:from>
      <xdr:col>6</xdr:col>
      <xdr:colOff>38100</xdr:colOff>
      <xdr:row>8</xdr:row>
      <xdr:rowOff>66676</xdr:rowOff>
    </xdr:from>
    <xdr:to>
      <xdr:col>6</xdr:col>
      <xdr:colOff>2333625</xdr:colOff>
      <xdr:row>8</xdr:row>
      <xdr:rowOff>1266826</xdr:rowOff>
    </xdr:to>
    <xdr:pic>
      <xdr:nvPicPr>
        <xdr:cNvPr id="6" name="图片 5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6450" y="4657726"/>
          <a:ext cx="2295525" cy="1200150"/>
        </a:xfrm>
        <a:prstGeom prst="rect">
          <a:avLst/>
        </a:prstGeom>
      </xdr:spPr>
    </xdr:pic>
    <xdr:clientData/>
  </xdr:twoCellAnchor>
  <xdr:twoCellAnchor>
    <xdr:from>
      <xdr:col>6</xdr:col>
      <xdr:colOff>161925</xdr:colOff>
      <xdr:row>9</xdr:row>
      <xdr:rowOff>66676</xdr:rowOff>
    </xdr:from>
    <xdr:to>
      <xdr:col>6</xdr:col>
      <xdr:colOff>2143125</xdr:colOff>
      <xdr:row>9</xdr:row>
      <xdr:rowOff>1705494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00275" y="5991226"/>
          <a:ext cx="1981200" cy="1638818"/>
        </a:xfrm>
        <a:prstGeom prst="rect">
          <a:avLst/>
        </a:prstGeom>
      </xdr:spPr>
    </xdr:pic>
    <xdr:clientData/>
  </xdr:twoCellAnchor>
  <xdr:twoCellAnchor>
    <xdr:from>
      <xdr:col>6</xdr:col>
      <xdr:colOff>152400</xdr:colOff>
      <xdr:row>11</xdr:row>
      <xdr:rowOff>85725</xdr:rowOff>
    </xdr:from>
    <xdr:to>
      <xdr:col>6</xdr:col>
      <xdr:colOff>1762125</xdr:colOff>
      <xdr:row>11</xdr:row>
      <xdr:rowOff>1258600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90750" y="7839075"/>
          <a:ext cx="1609725" cy="1172875"/>
        </a:xfrm>
        <a:prstGeom prst="rect">
          <a:avLst/>
        </a:prstGeom>
      </xdr:spPr>
    </xdr:pic>
    <xdr:clientData/>
  </xdr:twoCellAnchor>
  <xdr:twoCellAnchor>
    <xdr:from>
      <xdr:col>6</xdr:col>
      <xdr:colOff>238125</xdr:colOff>
      <xdr:row>13</xdr:row>
      <xdr:rowOff>104775</xdr:rowOff>
    </xdr:from>
    <xdr:to>
      <xdr:col>6</xdr:col>
      <xdr:colOff>1381125</xdr:colOff>
      <xdr:row>13</xdr:row>
      <xdr:rowOff>1247775</xdr:rowOff>
    </xdr:to>
    <xdr:pic>
      <xdr:nvPicPr>
        <xdr:cNvPr id="9" name="图片 8"/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76475" y="9191625"/>
          <a:ext cx="1143000" cy="1143000"/>
        </a:xfrm>
        <a:prstGeom prst="rect">
          <a:avLst/>
        </a:prstGeom>
      </xdr:spPr>
    </xdr:pic>
    <xdr:clientData/>
  </xdr:twoCellAnchor>
  <xdr:twoCellAnchor>
    <xdr:from>
      <xdr:col>6</xdr:col>
      <xdr:colOff>190500</xdr:colOff>
      <xdr:row>14</xdr:row>
      <xdr:rowOff>57150</xdr:rowOff>
    </xdr:from>
    <xdr:to>
      <xdr:col>6</xdr:col>
      <xdr:colOff>1876425</xdr:colOff>
      <xdr:row>14</xdr:row>
      <xdr:rowOff>1791970</xdr:rowOff>
    </xdr:to>
    <xdr:pic>
      <xdr:nvPicPr>
        <xdr:cNvPr id="10" name="图片 9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28850" y="10525125"/>
          <a:ext cx="1685925" cy="1734820"/>
        </a:xfrm>
        <a:prstGeom prst="rect">
          <a:avLst/>
        </a:prstGeom>
      </xdr:spPr>
    </xdr:pic>
    <xdr:clientData/>
  </xdr:twoCellAnchor>
  <xdr:twoCellAnchor>
    <xdr:from>
      <xdr:col>6</xdr:col>
      <xdr:colOff>190500</xdr:colOff>
      <xdr:row>15</xdr:row>
      <xdr:rowOff>57150</xdr:rowOff>
    </xdr:from>
    <xdr:to>
      <xdr:col>6</xdr:col>
      <xdr:colOff>1143000</xdr:colOff>
      <xdr:row>15</xdr:row>
      <xdr:rowOff>1304925</xdr:rowOff>
    </xdr:to>
    <xdr:pic>
      <xdr:nvPicPr>
        <xdr:cNvPr id="11" name="图片 10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28850" y="12420600"/>
          <a:ext cx="952500" cy="1247775"/>
        </a:xfrm>
        <a:prstGeom prst="rect">
          <a:avLst/>
        </a:prstGeom>
      </xdr:spPr>
    </xdr:pic>
    <xdr:clientData/>
  </xdr:twoCellAnchor>
  <xdr:twoCellAnchor>
    <xdr:from>
      <xdr:col>6</xdr:col>
      <xdr:colOff>66675</xdr:colOff>
      <xdr:row>16</xdr:row>
      <xdr:rowOff>114299</xdr:rowOff>
    </xdr:from>
    <xdr:to>
      <xdr:col>6</xdr:col>
      <xdr:colOff>2249654</xdr:colOff>
      <xdr:row>16</xdr:row>
      <xdr:rowOff>1199824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05025" y="13792199"/>
          <a:ext cx="2182979" cy="1085525"/>
        </a:xfrm>
        <a:prstGeom prst="rect">
          <a:avLst/>
        </a:prstGeom>
      </xdr:spPr>
    </xdr:pic>
    <xdr:clientData/>
  </xdr:twoCellAnchor>
  <xdr:twoCellAnchor>
    <xdr:from>
      <xdr:col>6</xdr:col>
      <xdr:colOff>238125</xdr:colOff>
      <xdr:row>18</xdr:row>
      <xdr:rowOff>114300</xdr:rowOff>
    </xdr:from>
    <xdr:to>
      <xdr:col>6</xdr:col>
      <xdr:colOff>1362075</xdr:colOff>
      <xdr:row>18</xdr:row>
      <xdr:rowOff>1543050</xdr:rowOff>
    </xdr:to>
    <xdr:pic>
      <xdr:nvPicPr>
        <xdr:cNvPr id="13" name="图片 1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95550" y="15382875"/>
          <a:ext cx="1123950" cy="1428750"/>
        </a:xfrm>
        <a:prstGeom prst="rect">
          <a:avLst/>
        </a:prstGeom>
      </xdr:spPr>
    </xdr:pic>
    <xdr:clientData/>
  </xdr:twoCellAnchor>
  <xdr:twoCellAnchor>
    <xdr:from>
      <xdr:col>6</xdr:col>
      <xdr:colOff>85725</xdr:colOff>
      <xdr:row>20</xdr:row>
      <xdr:rowOff>57150</xdr:rowOff>
    </xdr:from>
    <xdr:to>
      <xdr:col>6</xdr:col>
      <xdr:colOff>1914525</xdr:colOff>
      <xdr:row>20</xdr:row>
      <xdr:rowOff>1633637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43150" y="17535525"/>
          <a:ext cx="1828800" cy="1576487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21</xdr:row>
      <xdr:rowOff>95250</xdr:rowOff>
    </xdr:from>
    <xdr:to>
      <xdr:col>6</xdr:col>
      <xdr:colOff>1438275</xdr:colOff>
      <xdr:row>21</xdr:row>
      <xdr:rowOff>1076325</xdr:rowOff>
    </xdr:to>
    <xdr:pic>
      <xdr:nvPicPr>
        <xdr:cNvPr id="15" name="图片 14" descr="C:\Users\carmen\AppData\Roaming\Tencent\Users\1154119722\QQ\WinTemp\RichOle\4VK21[RZ$8C%XPY4%(L$J07.png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5" y="19316700"/>
          <a:ext cx="13239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257175</xdr:colOff>
      <xdr:row>22</xdr:row>
      <xdr:rowOff>47625</xdr:rowOff>
    </xdr:from>
    <xdr:to>
      <xdr:col>6</xdr:col>
      <xdr:colOff>1466699</xdr:colOff>
      <xdr:row>22</xdr:row>
      <xdr:rowOff>1047625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14600" y="20459700"/>
          <a:ext cx="1209524" cy="1000000"/>
        </a:xfrm>
        <a:prstGeom prst="rect">
          <a:avLst/>
        </a:prstGeom>
      </xdr:spPr>
    </xdr:pic>
    <xdr:clientData/>
  </xdr:twoCellAnchor>
  <xdr:twoCellAnchor>
    <xdr:from>
      <xdr:col>6</xdr:col>
      <xdr:colOff>209551</xdr:colOff>
      <xdr:row>28</xdr:row>
      <xdr:rowOff>95250</xdr:rowOff>
    </xdr:from>
    <xdr:to>
      <xdr:col>6</xdr:col>
      <xdr:colOff>1697115</xdr:colOff>
      <xdr:row>28</xdr:row>
      <xdr:rowOff>1228725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466976" y="21650325"/>
          <a:ext cx="1487564" cy="1133475"/>
        </a:xfrm>
        <a:prstGeom prst="rect">
          <a:avLst/>
        </a:prstGeom>
      </xdr:spPr>
    </xdr:pic>
    <xdr:clientData/>
  </xdr:twoCellAnchor>
  <xdr:twoCellAnchor>
    <xdr:from>
      <xdr:col>6</xdr:col>
      <xdr:colOff>200025</xdr:colOff>
      <xdr:row>29</xdr:row>
      <xdr:rowOff>104776</xdr:rowOff>
    </xdr:from>
    <xdr:to>
      <xdr:col>6</xdr:col>
      <xdr:colOff>2152650</xdr:colOff>
      <xdr:row>29</xdr:row>
      <xdr:rowOff>1472100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57450" y="22964776"/>
          <a:ext cx="1952625" cy="1367324"/>
        </a:xfrm>
        <a:prstGeom prst="rect">
          <a:avLst/>
        </a:prstGeom>
      </xdr:spPr>
    </xdr:pic>
    <xdr:clientData/>
  </xdr:twoCellAnchor>
  <xdr:twoCellAnchor>
    <xdr:from>
      <xdr:col>6</xdr:col>
      <xdr:colOff>114300</xdr:colOff>
      <xdr:row>31</xdr:row>
      <xdr:rowOff>170583</xdr:rowOff>
    </xdr:from>
    <xdr:to>
      <xdr:col>6</xdr:col>
      <xdr:colOff>1419062</xdr:colOff>
      <xdr:row>31</xdr:row>
      <xdr:rowOff>1332488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193482" y="43656538"/>
          <a:ext cx="1304762" cy="1161905"/>
        </a:xfrm>
        <a:prstGeom prst="rect">
          <a:avLst/>
        </a:prstGeom>
      </xdr:spPr>
    </xdr:pic>
    <xdr:clientData/>
  </xdr:twoCellAnchor>
  <xdr:twoCellAnchor>
    <xdr:from>
      <xdr:col>6</xdr:col>
      <xdr:colOff>152401</xdr:colOff>
      <xdr:row>33</xdr:row>
      <xdr:rowOff>216476</xdr:rowOff>
    </xdr:from>
    <xdr:to>
      <xdr:col>6</xdr:col>
      <xdr:colOff>1828801</xdr:colOff>
      <xdr:row>33</xdr:row>
      <xdr:rowOff>1624652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231583" y="44983976"/>
          <a:ext cx="1676400" cy="1408176"/>
        </a:xfrm>
        <a:prstGeom prst="rect">
          <a:avLst/>
        </a:prstGeom>
      </xdr:spPr>
    </xdr:pic>
    <xdr:clientData/>
  </xdr:twoCellAnchor>
  <xdr:twoCellAnchor>
    <xdr:from>
      <xdr:col>6</xdr:col>
      <xdr:colOff>171450</xdr:colOff>
      <xdr:row>23</xdr:row>
      <xdr:rowOff>76200</xdr:rowOff>
    </xdr:from>
    <xdr:to>
      <xdr:col>6</xdr:col>
      <xdr:colOff>1533525</xdr:colOff>
      <xdr:row>23</xdr:row>
      <xdr:rowOff>1527356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28875" y="29127450"/>
          <a:ext cx="1362075" cy="1451156"/>
        </a:xfrm>
        <a:prstGeom prst="rect">
          <a:avLst/>
        </a:prstGeom>
      </xdr:spPr>
    </xdr:pic>
    <xdr:clientData/>
  </xdr:twoCellAnchor>
  <xdr:twoCellAnchor>
    <xdr:from>
      <xdr:col>6</xdr:col>
      <xdr:colOff>171450</xdr:colOff>
      <xdr:row>24</xdr:row>
      <xdr:rowOff>66676</xdr:rowOff>
    </xdr:from>
    <xdr:to>
      <xdr:col>6</xdr:col>
      <xdr:colOff>1514475</xdr:colOff>
      <xdr:row>24</xdr:row>
      <xdr:rowOff>1476376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28875" y="30832426"/>
          <a:ext cx="1343025" cy="1409700"/>
        </a:xfrm>
        <a:prstGeom prst="rect">
          <a:avLst/>
        </a:prstGeom>
      </xdr:spPr>
    </xdr:pic>
    <xdr:clientData/>
  </xdr:twoCellAnchor>
  <xdr:twoCellAnchor>
    <xdr:from>
      <xdr:col>6</xdr:col>
      <xdr:colOff>123825</xdr:colOff>
      <xdr:row>26</xdr:row>
      <xdr:rowOff>199466</xdr:rowOff>
    </xdr:from>
    <xdr:to>
      <xdr:col>6</xdr:col>
      <xdr:colOff>1076325</xdr:colOff>
      <xdr:row>26</xdr:row>
      <xdr:rowOff>1346165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175501" y="36047084"/>
          <a:ext cx="952500" cy="1146699"/>
        </a:xfrm>
        <a:prstGeom prst="rect">
          <a:avLst/>
        </a:prstGeom>
      </xdr:spPr>
    </xdr:pic>
    <xdr:clientData/>
  </xdr:twoCellAnchor>
  <xdr:twoCellAnchor>
    <xdr:from>
      <xdr:col>6</xdr:col>
      <xdr:colOff>1219201</xdr:colOff>
      <xdr:row>26</xdr:row>
      <xdr:rowOff>180416</xdr:rowOff>
    </xdr:from>
    <xdr:to>
      <xdr:col>6</xdr:col>
      <xdr:colOff>2305051</xdr:colOff>
      <xdr:row>26</xdr:row>
      <xdr:rowOff>1390091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270877" y="36028034"/>
          <a:ext cx="1085850" cy="1209675"/>
        </a:xfrm>
        <a:prstGeom prst="rect">
          <a:avLst/>
        </a:prstGeom>
      </xdr:spPr>
    </xdr:pic>
    <xdr:clientData/>
  </xdr:twoCellAnchor>
  <xdr:twoCellAnchor>
    <xdr:from>
      <xdr:col>6</xdr:col>
      <xdr:colOff>133350</xdr:colOff>
      <xdr:row>27</xdr:row>
      <xdr:rowOff>28575</xdr:rowOff>
    </xdr:from>
    <xdr:to>
      <xdr:col>6</xdr:col>
      <xdr:colOff>1381125</xdr:colOff>
      <xdr:row>27</xdr:row>
      <xdr:rowOff>1628775</xdr:rowOff>
    </xdr:to>
    <xdr:pic>
      <xdr:nvPicPr>
        <xdr:cNvPr id="25" name="图片 24" descr="F:\1154119722\Image\C2C\S6N%{2$DG4T73JH9P$LB)BI.png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5" y="33642300"/>
          <a:ext cx="124777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209550</xdr:colOff>
      <xdr:row>17</xdr:row>
      <xdr:rowOff>66675</xdr:rowOff>
    </xdr:from>
    <xdr:to>
      <xdr:col>6</xdr:col>
      <xdr:colOff>1190625</xdr:colOff>
      <xdr:row>17</xdr:row>
      <xdr:rowOff>1371600</xdr:rowOff>
    </xdr:to>
    <xdr:pic>
      <xdr:nvPicPr>
        <xdr:cNvPr id="26" name="图片 25" descr="F:\1154119722\Image\C2C\V~6H2~QP7`D4U4@HRCJ854W.jpg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24575" y="41805225"/>
          <a:ext cx="98107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114300</xdr:colOff>
      <xdr:row>30</xdr:row>
      <xdr:rowOff>64078</xdr:rowOff>
    </xdr:from>
    <xdr:to>
      <xdr:col>6</xdr:col>
      <xdr:colOff>1314450</xdr:colOff>
      <xdr:row>30</xdr:row>
      <xdr:rowOff>1256608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193482" y="42233851"/>
          <a:ext cx="1200150" cy="119253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34</xdr:row>
      <xdr:rowOff>110835</xdr:rowOff>
    </xdr:from>
    <xdr:to>
      <xdr:col>6</xdr:col>
      <xdr:colOff>1129605</xdr:colOff>
      <xdr:row>34</xdr:row>
      <xdr:rowOff>1434810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174432" y="46887244"/>
          <a:ext cx="1034355" cy="1323975"/>
        </a:xfrm>
        <a:prstGeom prst="rect">
          <a:avLst/>
        </a:prstGeom>
      </xdr:spPr>
    </xdr:pic>
    <xdr:clientData/>
  </xdr:twoCellAnchor>
  <xdr:twoCellAnchor>
    <xdr:from>
      <xdr:col>6</xdr:col>
      <xdr:colOff>1152525</xdr:colOff>
      <xdr:row>34</xdr:row>
      <xdr:rowOff>101311</xdr:rowOff>
    </xdr:from>
    <xdr:to>
      <xdr:col>6</xdr:col>
      <xdr:colOff>2552700</xdr:colOff>
      <xdr:row>34</xdr:row>
      <xdr:rowOff>1385455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231707" y="46877720"/>
          <a:ext cx="1400175" cy="1284144"/>
        </a:xfrm>
        <a:prstGeom prst="rect">
          <a:avLst/>
        </a:prstGeom>
      </xdr:spPr>
    </xdr:pic>
    <xdr:clientData/>
  </xdr:twoCellAnchor>
  <xdr:twoCellAnchor>
    <xdr:from>
      <xdr:col>6</xdr:col>
      <xdr:colOff>219075</xdr:colOff>
      <xdr:row>12</xdr:row>
      <xdr:rowOff>85724</xdr:rowOff>
    </xdr:from>
    <xdr:to>
      <xdr:col>6</xdr:col>
      <xdr:colOff>1228725</xdr:colOff>
      <xdr:row>12</xdr:row>
      <xdr:rowOff>1374229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34100" y="44757974"/>
          <a:ext cx="1009650" cy="1288505"/>
        </a:xfrm>
        <a:prstGeom prst="rect">
          <a:avLst/>
        </a:prstGeom>
      </xdr:spPr>
    </xdr:pic>
    <xdr:clientData/>
  </xdr:twoCellAnchor>
  <xdr:twoCellAnchor>
    <xdr:from>
      <xdr:col>6</xdr:col>
      <xdr:colOff>200025</xdr:colOff>
      <xdr:row>35</xdr:row>
      <xdr:rowOff>257174</xdr:rowOff>
    </xdr:from>
    <xdr:to>
      <xdr:col>6</xdr:col>
      <xdr:colOff>1638300</xdr:colOff>
      <xdr:row>35</xdr:row>
      <xdr:rowOff>1413373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62800" y="47367824"/>
          <a:ext cx="1438275" cy="1156199"/>
        </a:xfrm>
        <a:prstGeom prst="rect">
          <a:avLst/>
        </a:prstGeom>
      </xdr:spPr>
    </xdr:pic>
    <xdr:clientData/>
  </xdr:twoCellAnchor>
  <xdr:twoCellAnchor>
    <xdr:from>
      <xdr:col>6</xdr:col>
      <xdr:colOff>200023</xdr:colOff>
      <xdr:row>25</xdr:row>
      <xdr:rowOff>204702</xdr:rowOff>
    </xdr:from>
    <xdr:to>
      <xdr:col>6</xdr:col>
      <xdr:colOff>1171575</xdr:colOff>
      <xdr:row>25</xdr:row>
      <xdr:rowOff>2394954</xdr:rowOff>
    </xdr:to>
    <xdr:pic>
      <xdr:nvPicPr>
        <xdr:cNvPr id="35" name="图片 34" descr="D:\强大的技能\QQ\QQ个人数据文件\364054462\Image\C2C\5F9CE52251DF27FE86700743FB605BB0.pn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84" t="24155" b="20773"/>
        <a:stretch/>
      </xdr:blipFill>
      <xdr:spPr bwMode="auto">
        <a:xfrm rot="5400000">
          <a:off x="6553448" y="27036377"/>
          <a:ext cx="2190252" cy="971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1438275</xdr:colOff>
      <xdr:row>25</xdr:row>
      <xdr:rowOff>200003</xdr:rowOff>
    </xdr:from>
    <xdr:to>
      <xdr:col>6</xdr:col>
      <xdr:colOff>2419350</xdr:colOff>
      <xdr:row>25</xdr:row>
      <xdr:rowOff>2408700</xdr:rowOff>
    </xdr:to>
    <xdr:pic>
      <xdr:nvPicPr>
        <xdr:cNvPr id="36" name="图片 35" descr="D:\强大的技能\QQ\QQ个人数据文件\364054462\Image\C2C\E4209B24FE624E1FDA94A19047B7B21B.pn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965" b="21840"/>
        <a:stretch/>
      </xdr:blipFill>
      <xdr:spPr bwMode="auto">
        <a:xfrm rot="5400000">
          <a:off x="10016089" y="27036139"/>
          <a:ext cx="2208697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333375</xdr:colOff>
      <xdr:row>6</xdr:row>
      <xdr:rowOff>114300</xdr:rowOff>
    </xdr:from>
    <xdr:to>
      <xdr:col>6</xdr:col>
      <xdr:colOff>1971675</xdr:colOff>
      <xdr:row>6</xdr:row>
      <xdr:rowOff>2233845</xdr:rowOff>
    </xdr:to>
    <xdr:pic>
      <xdr:nvPicPr>
        <xdr:cNvPr id="33" name="图片 32"/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22854" r="19175"/>
        <a:stretch/>
      </xdr:blipFill>
      <xdr:spPr>
        <a:xfrm>
          <a:off x="9772650" y="5753100"/>
          <a:ext cx="1638300" cy="2119545"/>
        </a:xfrm>
        <a:prstGeom prst="rect">
          <a:avLst/>
        </a:prstGeom>
      </xdr:spPr>
    </xdr:pic>
    <xdr:clientData/>
  </xdr:twoCellAnchor>
  <xdr:twoCellAnchor>
    <xdr:from>
      <xdr:col>6</xdr:col>
      <xdr:colOff>174812</xdr:colOff>
      <xdr:row>32</xdr:row>
      <xdr:rowOff>138036</xdr:rowOff>
    </xdr:from>
    <xdr:to>
      <xdr:col>6</xdr:col>
      <xdr:colOff>1851212</xdr:colOff>
      <xdr:row>32</xdr:row>
      <xdr:rowOff>1546212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226488" y="45533065"/>
          <a:ext cx="1676400" cy="1408176"/>
        </a:xfrm>
        <a:prstGeom prst="rect">
          <a:avLst/>
        </a:prstGeom>
      </xdr:spPr>
    </xdr:pic>
    <xdr:clientData/>
  </xdr:twoCellAnchor>
  <xdr:twoCellAnchor>
    <xdr:from>
      <xdr:col>6</xdr:col>
      <xdr:colOff>161925</xdr:colOff>
      <xdr:row>10</xdr:row>
      <xdr:rowOff>133911</xdr:rowOff>
    </xdr:from>
    <xdr:to>
      <xdr:col>6</xdr:col>
      <xdr:colOff>2017059</xdr:colOff>
      <xdr:row>10</xdr:row>
      <xdr:rowOff>1668449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13601" y="13155146"/>
          <a:ext cx="1855134" cy="15345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276224</xdr:colOff>
      <xdr:row>17</xdr:row>
      <xdr:rowOff>104775</xdr:rowOff>
    </xdr:from>
    <xdr:to>
      <xdr:col>5</xdr:col>
      <xdr:colOff>1504949</xdr:colOff>
      <xdr:row>17</xdr:row>
      <xdr:rowOff>1304925</xdr:rowOff>
    </xdr:to>
    <xdr:pic>
      <xdr:nvPicPr>
        <xdr:cNvPr id="2" name="图片 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8999" y="20735925"/>
          <a:ext cx="1228725" cy="1200150"/>
        </a:xfrm>
        <a:prstGeom prst="rect">
          <a:avLst/>
        </a:prstGeom>
      </xdr:spPr>
    </xdr:pic>
    <xdr:clientData/>
  </xdr:twoCellAnchor>
  <xdr:twoCellAnchor>
    <xdr:from>
      <xdr:col>5</xdr:col>
      <xdr:colOff>47625</xdr:colOff>
      <xdr:row>6</xdr:row>
      <xdr:rowOff>180975</xdr:rowOff>
    </xdr:from>
    <xdr:to>
      <xdr:col>5</xdr:col>
      <xdr:colOff>1352387</xdr:colOff>
      <xdr:row>6</xdr:row>
      <xdr:rowOff>1904785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10400" y="4276725"/>
          <a:ext cx="1304762" cy="1504735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7</xdr:row>
      <xdr:rowOff>142874</xdr:rowOff>
    </xdr:from>
    <xdr:to>
      <xdr:col>5</xdr:col>
      <xdr:colOff>1390650</xdr:colOff>
      <xdr:row>7</xdr:row>
      <xdr:rowOff>1152525</xdr:rowOff>
    </xdr:to>
    <xdr:pic>
      <xdr:nvPicPr>
        <xdr:cNvPr id="4" name="图片 3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29450" y="5924549"/>
          <a:ext cx="1323975" cy="1009651"/>
        </a:xfrm>
        <a:prstGeom prst="rect">
          <a:avLst/>
        </a:prstGeom>
      </xdr:spPr>
    </xdr:pic>
    <xdr:clientData/>
  </xdr:twoCellAnchor>
  <xdr:twoCellAnchor>
    <xdr:from>
      <xdr:col>5</xdr:col>
      <xdr:colOff>19050</xdr:colOff>
      <xdr:row>8</xdr:row>
      <xdr:rowOff>28575</xdr:rowOff>
    </xdr:from>
    <xdr:to>
      <xdr:col>5</xdr:col>
      <xdr:colOff>1133475</xdr:colOff>
      <xdr:row>8</xdr:row>
      <xdr:rowOff>1243013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81825" y="7096125"/>
          <a:ext cx="1114425" cy="1214438"/>
        </a:xfrm>
        <a:prstGeom prst="rect">
          <a:avLst/>
        </a:prstGeom>
      </xdr:spPr>
    </xdr:pic>
    <xdr:clientData/>
  </xdr:twoCellAnchor>
  <xdr:twoCellAnchor>
    <xdr:from>
      <xdr:col>5</xdr:col>
      <xdr:colOff>1247775</xdr:colOff>
      <xdr:row>8</xdr:row>
      <xdr:rowOff>28575</xdr:rowOff>
    </xdr:from>
    <xdr:to>
      <xdr:col>5</xdr:col>
      <xdr:colOff>2238375</xdr:colOff>
      <xdr:row>8</xdr:row>
      <xdr:rowOff>1304925</xdr:rowOff>
    </xdr:to>
    <xdr:pic>
      <xdr:nvPicPr>
        <xdr:cNvPr id="6" name="图片 5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10550" y="7096125"/>
          <a:ext cx="990600" cy="1276350"/>
        </a:xfrm>
        <a:prstGeom prst="rect">
          <a:avLst/>
        </a:prstGeom>
      </xdr:spPr>
    </xdr:pic>
    <xdr:clientData/>
  </xdr:twoCellAnchor>
  <xdr:twoCellAnchor>
    <xdr:from>
      <xdr:col>5</xdr:col>
      <xdr:colOff>38100</xdr:colOff>
      <xdr:row>9</xdr:row>
      <xdr:rowOff>66676</xdr:rowOff>
    </xdr:from>
    <xdr:to>
      <xdr:col>5</xdr:col>
      <xdr:colOff>2333625</xdr:colOff>
      <xdr:row>9</xdr:row>
      <xdr:rowOff>1266826</xdr:rowOff>
    </xdr:to>
    <xdr:pic>
      <xdr:nvPicPr>
        <xdr:cNvPr id="7" name="图片 6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00875" y="8582026"/>
          <a:ext cx="2295525" cy="1200150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10</xdr:row>
      <xdr:rowOff>66676</xdr:rowOff>
    </xdr:from>
    <xdr:to>
      <xdr:col>5</xdr:col>
      <xdr:colOff>2143125</xdr:colOff>
      <xdr:row>10</xdr:row>
      <xdr:rowOff>1705494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24700" y="9915526"/>
          <a:ext cx="1981200" cy="1638818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11</xdr:row>
      <xdr:rowOff>85725</xdr:rowOff>
    </xdr:from>
    <xdr:to>
      <xdr:col>5</xdr:col>
      <xdr:colOff>1762125</xdr:colOff>
      <xdr:row>11</xdr:row>
      <xdr:rowOff>1258600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15175" y="11763375"/>
          <a:ext cx="1609725" cy="117287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12</xdr:row>
      <xdr:rowOff>104775</xdr:rowOff>
    </xdr:from>
    <xdr:to>
      <xdr:col>5</xdr:col>
      <xdr:colOff>1381125</xdr:colOff>
      <xdr:row>12</xdr:row>
      <xdr:rowOff>1247775</xdr:rowOff>
    </xdr:to>
    <xdr:pic>
      <xdr:nvPicPr>
        <xdr:cNvPr id="10" name="图片 9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00900" y="13115925"/>
          <a:ext cx="1143000" cy="114300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13</xdr:row>
      <xdr:rowOff>57150</xdr:rowOff>
    </xdr:from>
    <xdr:to>
      <xdr:col>5</xdr:col>
      <xdr:colOff>1876425</xdr:colOff>
      <xdr:row>13</xdr:row>
      <xdr:rowOff>1791970</xdr:rowOff>
    </xdr:to>
    <xdr:pic>
      <xdr:nvPicPr>
        <xdr:cNvPr id="11" name="图片 10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53275" y="14449425"/>
          <a:ext cx="1685925" cy="173482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14</xdr:row>
      <xdr:rowOff>57150</xdr:rowOff>
    </xdr:from>
    <xdr:to>
      <xdr:col>5</xdr:col>
      <xdr:colOff>1143000</xdr:colOff>
      <xdr:row>14</xdr:row>
      <xdr:rowOff>1304925</xdr:rowOff>
    </xdr:to>
    <xdr:pic>
      <xdr:nvPicPr>
        <xdr:cNvPr id="12" name="图片 11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53275" y="16344900"/>
          <a:ext cx="952500" cy="1247775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15</xdr:row>
      <xdr:rowOff>114299</xdr:rowOff>
    </xdr:from>
    <xdr:to>
      <xdr:col>5</xdr:col>
      <xdr:colOff>2249654</xdr:colOff>
      <xdr:row>15</xdr:row>
      <xdr:rowOff>1199824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29450" y="17716499"/>
          <a:ext cx="2182979" cy="108552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16</xdr:row>
      <xdr:rowOff>114300</xdr:rowOff>
    </xdr:from>
    <xdr:to>
      <xdr:col>5</xdr:col>
      <xdr:colOff>1362075</xdr:colOff>
      <xdr:row>16</xdr:row>
      <xdr:rowOff>1543050</xdr:rowOff>
    </xdr:to>
    <xdr:pic>
      <xdr:nvPicPr>
        <xdr:cNvPr id="14" name="图片 13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00900" y="19040475"/>
          <a:ext cx="1123950" cy="1428750"/>
        </a:xfrm>
        <a:prstGeom prst="rect">
          <a:avLst/>
        </a:prstGeom>
      </xdr:spPr>
    </xdr:pic>
    <xdr:clientData/>
  </xdr:twoCellAnchor>
  <xdr:twoCellAnchor>
    <xdr:from>
      <xdr:col>5</xdr:col>
      <xdr:colOff>85725</xdr:colOff>
      <xdr:row>18</xdr:row>
      <xdr:rowOff>57150</xdr:rowOff>
    </xdr:from>
    <xdr:to>
      <xdr:col>5</xdr:col>
      <xdr:colOff>1914525</xdr:colOff>
      <xdr:row>18</xdr:row>
      <xdr:rowOff>1633637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0" y="22345650"/>
          <a:ext cx="1828800" cy="1576487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19</xdr:row>
      <xdr:rowOff>95250</xdr:rowOff>
    </xdr:from>
    <xdr:to>
      <xdr:col>5</xdr:col>
      <xdr:colOff>685800</xdr:colOff>
      <xdr:row>20</xdr:row>
      <xdr:rowOff>0</xdr:rowOff>
    </xdr:to>
    <xdr:pic>
      <xdr:nvPicPr>
        <xdr:cNvPr id="16" name="图片 15" descr="C:\Users\carmen\AppData\Roaming\Tencent\Users\1154119722\QQ\WinTemp\RichOle\4VK21[RZ$8C%XPY4%(L$J07.png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77075" y="24126825"/>
          <a:ext cx="13239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257175</xdr:colOff>
      <xdr:row>20</xdr:row>
      <xdr:rowOff>47625</xdr:rowOff>
    </xdr:from>
    <xdr:to>
      <xdr:col>5</xdr:col>
      <xdr:colOff>685649</xdr:colOff>
      <xdr:row>20</xdr:row>
      <xdr:rowOff>171325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19950" y="25269825"/>
          <a:ext cx="1209524" cy="1000000"/>
        </a:xfrm>
        <a:prstGeom prst="rect">
          <a:avLst/>
        </a:prstGeom>
      </xdr:spPr>
    </xdr:pic>
    <xdr:clientData/>
  </xdr:twoCellAnchor>
  <xdr:twoCellAnchor>
    <xdr:from>
      <xdr:col>5</xdr:col>
      <xdr:colOff>209551</xdr:colOff>
      <xdr:row>21</xdr:row>
      <xdr:rowOff>95250</xdr:rowOff>
    </xdr:from>
    <xdr:to>
      <xdr:col>5</xdr:col>
      <xdr:colOff>1697115</xdr:colOff>
      <xdr:row>21</xdr:row>
      <xdr:rowOff>1228725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172326" y="26460450"/>
          <a:ext cx="1487564" cy="113347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22</xdr:row>
      <xdr:rowOff>104776</xdr:rowOff>
    </xdr:from>
    <xdr:to>
      <xdr:col>5</xdr:col>
      <xdr:colOff>2152650</xdr:colOff>
      <xdr:row>22</xdr:row>
      <xdr:rowOff>1472100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162800" y="27774901"/>
          <a:ext cx="1952625" cy="1367324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23</xdr:row>
      <xdr:rowOff>66675</xdr:rowOff>
    </xdr:from>
    <xdr:to>
      <xdr:col>5</xdr:col>
      <xdr:colOff>1419062</xdr:colOff>
      <xdr:row>23</xdr:row>
      <xdr:rowOff>1228580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77075" y="29346525"/>
          <a:ext cx="1304762" cy="1161905"/>
        </a:xfrm>
        <a:prstGeom prst="rect">
          <a:avLst/>
        </a:prstGeom>
      </xdr:spPr>
    </xdr:pic>
    <xdr:clientData/>
  </xdr:twoCellAnchor>
  <xdr:twoCellAnchor>
    <xdr:from>
      <xdr:col>5</xdr:col>
      <xdr:colOff>152401</xdr:colOff>
      <xdr:row>24</xdr:row>
      <xdr:rowOff>95250</xdr:rowOff>
    </xdr:from>
    <xdr:to>
      <xdr:col>5</xdr:col>
      <xdr:colOff>1828801</xdr:colOff>
      <xdr:row>24</xdr:row>
      <xdr:rowOff>1503426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15176" y="30660975"/>
          <a:ext cx="1676400" cy="1408176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30</xdr:row>
      <xdr:rowOff>76200</xdr:rowOff>
    </xdr:from>
    <xdr:to>
      <xdr:col>5</xdr:col>
      <xdr:colOff>1533525</xdr:colOff>
      <xdr:row>30</xdr:row>
      <xdr:rowOff>1527356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34225" y="34032825"/>
          <a:ext cx="1362075" cy="1289231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31</xdr:row>
      <xdr:rowOff>66676</xdr:rowOff>
    </xdr:from>
    <xdr:to>
      <xdr:col>5</xdr:col>
      <xdr:colOff>1514475</xdr:colOff>
      <xdr:row>31</xdr:row>
      <xdr:rowOff>1476376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34225" y="35385376"/>
          <a:ext cx="1343025" cy="1409700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32</xdr:row>
      <xdr:rowOff>76200</xdr:rowOff>
    </xdr:from>
    <xdr:to>
      <xdr:col>5</xdr:col>
      <xdr:colOff>1076325</xdr:colOff>
      <xdr:row>32</xdr:row>
      <xdr:rowOff>1222899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086600" y="37118925"/>
          <a:ext cx="952500" cy="1146699"/>
        </a:xfrm>
        <a:prstGeom prst="rect">
          <a:avLst/>
        </a:prstGeom>
      </xdr:spPr>
    </xdr:pic>
    <xdr:clientData/>
  </xdr:twoCellAnchor>
  <xdr:twoCellAnchor>
    <xdr:from>
      <xdr:col>5</xdr:col>
      <xdr:colOff>1219201</xdr:colOff>
      <xdr:row>32</xdr:row>
      <xdr:rowOff>57150</xdr:rowOff>
    </xdr:from>
    <xdr:to>
      <xdr:col>5</xdr:col>
      <xdr:colOff>2305051</xdr:colOff>
      <xdr:row>32</xdr:row>
      <xdr:rowOff>1266825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181976" y="37099875"/>
          <a:ext cx="1085850" cy="1209675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33</xdr:row>
      <xdr:rowOff>28575</xdr:rowOff>
    </xdr:from>
    <xdr:to>
      <xdr:col>5</xdr:col>
      <xdr:colOff>1381125</xdr:colOff>
      <xdr:row>33</xdr:row>
      <xdr:rowOff>1628775</xdr:rowOff>
    </xdr:to>
    <xdr:pic>
      <xdr:nvPicPr>
        <xdr:cNvPr id="26" name="图片 25" descr="F:\1154119722\Image\C2C\S6N%{2$DG4T73JH9P$LB)BI.png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38795325"/>
          <a:ext cx="124777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209550</xdr:colOff>
      <xdr:row>35</xdr:row>
      <xdr:rowOff>66675</xdr:rowOff>
    </xdr:from>
    <xdr:to>
      <xdr:col>5</xdr:col>
      <xdr:colOff>1190625</xdr:colOff>
      <xdr:row>35</xdr:row>
      <xdr:rowOff>1371600</xdr:rowOff>
    </xdr:to>
    <xdr:pic>
      <xdr:nvPicPr>
        <xdr:cNvPr id="27" name="图片 26" descr="F:\1154119722\Image\C2C\V~6H2~QP7`D4U4@HRCJ854W.jpg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2325" y="41805225"/>
          <a:ext cx="98107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114300</xdr:colOff>
      <xdr:row>34</xdr:row>
      <xdr:rowOff>133350</xdr:rowOff>
    </xdr:from>
    <xdr:to>
      <xdr:col>5</xdr:col>
      <xdr:colOff>1314450</xdr:colOff>
      <xdr:row>34</xdr:row>
      <xdr:rowOff>1630680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77075" y="40547925"/>
          <a:ext cx="1200150" cy="119253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36</xdr:row>
      <xdr:rowOff>76199</xdr:rowOff>
    </xdr:from>
    <xdr:to>
      <xdr:col>5</xdr:col>
      <xdr:colOff>681930</xdr:colOff>
      <xdr:row>36</xdr:row>
      <xdr:rowOff>171449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58025" y="43214924"/>
          <a:ext cx="1034355" cy="1323975"/>
        </a:xfrm>
        <a:prstGeom prst="rect">
          <a:avLst/>
        </a:prstGeom>
      </xdr:spPr>
    </xdr:pic>
    <xdr:clientData/>
  </xdr:twoCellAnchor>
  <xdr:twoCellAnchor>
    <xdr:from>
      <xdr:col>5</xdr:col>
      <xdr:colOff>1152525</xdr:colOff>
      <xdr:row>36</xdr:row>
      <xdr:rowOff>66675</xdr:rowOff>
    </xdr:from>
    <xdr:to>
      <xdr:col>5</xdr:col>
      <xdr:colOff>2552700</xdr:colOff>
      <xdr:row>36</xdr:row>
      <xdr:rowOff>1271308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115300" y="43205400"/>
          <a:ext cx="1400175" cy="1204633"/>
        </a:xfrm>
        <a:prstGeom prst="rect">
          <a:avLst/>
        </a:prstGeom>
      </xdr:spPr>
    </xdr:pic>
    <xdr:clientData/>
  </xdr:twoCellAnchor>
  <xdr:twoCellAnchor>
    <xdr:from>
      <xdr:col>5</xdr:col>
      <xdr:colOff>219075</xdr:colOff>
      <xdr:row>37</xdr:row>
      <xdr:rowOff>85724</xdr:rowOff>
    </xdr:from>
    <xdr:to>
      <xdr:col>5</xdr:col>
      <xdr:colOff>1228725</xdr:colOff>
      <xdr:row>37</xdr:row>
      <xdr:rowOff>1374229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81850" y="44757974"/>
          <a:ext cx="1009650" cy="12885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1</xdr:row>
      <xdr:rowOff>94385</xdr:rowOff>
    </xdr:from>
    <xdr:to>
      <xdr:col>2</xdr:col>
      <xdr:colOff>0</xdr:colOff>
      <xdr:row>1</xdr:row>
      <xdr:rowOff>1599120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73588" y="4504460"/>
          <a:ext cx="1304762" cy="150473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</xdr:row>
      <xdr:rowOff>28575</xdr:rowOff>
    </xdr:from>
    <xdr:to>
      <xdr:col>2</xdr:col>
      <xdr:colOff>0</xdr:colOff>
      <xdr:row>3</xdr:row>
      <xdr:rowOff>1304925</xdr:rowOff>
    </xdr:to>
    <xdr:pic>
      <xdr:nvPicPr>
        <xdr:cNvPr id="5" name="图片 4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96650" y="8448675"/>
          <a:ext cx="990600" cy="127635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12</xdr:row>
      <xdr:rowOff>114299</xdr:rowOff>
    </xdr:from>
    <xdr:to>
      <xdr:col>2</xdr:col>
      <xdr:colOff>0</xdr:colOff>
      <xdr:row>12</xdr:row>
      <xdr:rowOff>1199824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15550" y="22898099"/>
          <a:ext cx="2182979" cy="10855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95250</xdr:rowOff>
    </xdr:from>
    <xdr:to>
      <xdr:col>2</xdr:col>
      <xdr:colOff>571500</xdr:colOff>
      <xdr:row>17</xdr:row>
      <xdr:rowOff>171450</xdr:rowOff>
    </xdr:to>
    <xdr:pic>
      <xdr:nvPicPr>
        <xdr:cNvPr id="15" name="图片 14" descr="C:\Users\carmen\AppData\Roaming\Tencent\Users\1154119722\QQ\WinTemp\RichOle\4VK21[RZ$8C%XPY4%(L$J07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3175" y="30708600"/>
          <a:ext cx="13239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47625</xdr:rowOff>
    </xdr:from>
    <xdr:to>
      <xdr:col>2</xdr:col>
      <xdr:colOff>428474</xdr:colOff>
      <xdr:row>18</xdr:row>
      <xdr:rowOff>171325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06050" y="31851600"/>
          <a:ext cx="1209524" cy="100000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24</xdr:row>
      <xdr:rowOff>95250</xdr:rowOff>
    </xdr:from>
    <xdr:to>
      <xdr:col>2</xdr:col>
      <xdr:colOff>0</xdr:colOff>
      <xdr:row>24</xdr:row>
      <xdr:rowOff>1228725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58426" y="42062400"/>
          <a:ext cx="1487564" cy="113347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29</xdr:row>
      <xdr:rowOff>216476</xdr:rowOff>
    </xdr:from>
    <xdr:to>
      <xdr:col>2</xdr:col>
      <xdr:colOff>0</xdr:colOff>
      <xdr:row>29</xdr:row>
      <xdr:rowOff>1624652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01276" y="50327501"/>
          <a:ext cx="1676400" cy="1408176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22</xdr:row>
      <xdr:rowOff>180416</xdr:rowOff>
    </xdr:from>
    <xdr:to>
      <xdr:col>2</xdr:col>
      <xdr:colOff>0</xdr:colOff>
      <xdr:row>22</xdr:row>
      <xdr:rowOff>1390091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268076" y="38775716"/>
          <a:ext cx="1085850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110835</xdr:rowOff>
    </xdr:from>
    <xdr:to>
      <xdr:col>2</xdr:col>
      <xdr:colOff>586680</xdr:colOff>
      <xdr:row>30</xdr:row>
      <xdr:rowOff>167985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144125" y="52022085"/>
          <a:ext cx="1034355" cy="132397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30</xdr:row>
      <xdr:rowOff>101311</xdr:rowOff>
    </xdr:from>
    <xdr:to>
      <xdr:col>2</xdr:col>
      <xdr:colOff>0</xdr:colOff>
      <xdr:row>30</xdr:row>
      <xdr:rowOff>1385455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201400" y="52012561"/>
          <a:ext cx="1400175" cy="1284144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21</xdr:row>
      <xdr:rowOff>200003</xdr:rowOff>
    </xdr:from>
    <xdr:to>
      <xdr:col>2</xdr:col>
      <xdr:colOff>0</xdr:colOff>
      <xdr:row>21</xdr:row>
      <xdr:rowOff>2408700</xdr:rowOff>
    </xdr:to>
    <xdr:pic>
      <xdr:nvPicPr>
        <xdr:cNvPr id="33" name="图片 32" descr="D:\强大的技能\QQ\QQ个人数据文件\364054462\Image\C2C\E4209B24FE624E1FDA94A19047B7B21B.pn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965" b="21840"/>
        <a:stretch/>
      </xdr:blipFill>
      <xdr:spPr bwMode="auto">
        <a:xfrm rot="5400000">
          <a:off x="10873339" y="36846889"/>
          <a:ext cx="2208697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0</xdr:colOff>
      <xdr:row>28</xdr:row>
      <xdr:rowOff>138036</xdr:rowOff>
    </xdr:from>
    <xdr:to>
      <xdr:col>2</xdr:col>
      <xdr:colOff>0</xdr:colOff>
      <xdr:row>28</xdr:row>
      <xdr:rowOff>1546212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3687" y="47839236"/>
          <a:ext cx="1676400" cy="14081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fitToPage="1"/>
  </sheetPr>
  <dimension ref="A1:Q45"/>
  <sheetViews>
    <sheetView tabSelected="1" topLeftCell="B28" zoomScale="85" zoomScaleNormal="85" workbookViewId="0">
      <selection activeCell="I6" sqref="I6"/>
    </sheetView>
  </sheetViews>
  <sheetFormatPr defaultRowHeight="13.5" x14ac:dyDescent="0.15"/>
  <cols>
    <col min="1" max="1" width="14" style="1" customWidth="1"/>
    <col min="2" max="2" width="13.125" style="1" customWidth="1"/>
    <col min="3" max="3" width="16.125" style="3" customWidth="1"/>
    <col min="4" max="4" width="21.75" style="3" customWidth="1"/>
    <col min="5" max="5" width="35.625" style="3" customWidth="1"/>
    <col min="6" max="6" width="31.25" style="3" customWidth="1"/>
    <col min="7" max="7" width="34" style="1" customWidth="1"/>
    <col min="8" max="8" width="27.375" style="1" customWidth="1"/>
    <col min="9" max="9" width="35.25" style="1" customWidth="1"/>
    <col min="10" max="10" width="16.75" style="1" customWidth="1"/>
    <col min="11" max="11" width="13.75" style="1" customWidth="1"/>
    <col min="12" max="12" width="67.625" style="35" customWidth="1"/>
    <col min="13" max="13" width="16.875" style="39" customWidth="1"/>
    <col min="14" max="14" width="30.875" style="39" customWidth="1"/>
    <col min="15" max="15" width="9" hidden="1" customWidth="1"/>
    <col min="16" max="16" width="48.375" style="1" customWidth="1"/>
    <col min="17" max="17" width="57.625" style="1" customWidth="1"/>
    <col min="18" max="16384" width="9" style="1"/>
  </cols>
  <sheetData>
    <row r="1" spans="1:17" ht="38.25" customHeight="1" x14ac:dyDescent="0.15">
      <c r="A1" s="18" t="s">
        <v>47</v>
      </c>
      <c r="B1" s="18"/>
      <c r="C1" s="18"/>
      <c r="D1" s="18"/>
      <c r="E1" s="18"/>
      <c r="F1" s="18"/>
      <c r="G1" s="18"/>
      <c r="H1" s="18"/>
      <c r="I1" s="18"/>
      <c r="J1" s="18"/>
      <c r="K1" s="18"/>
    </row>
    <row r="2" spans="1:17" ht="166.5" customHeight="1" thickBot="1" x14ac:dyDescent="0.2">
      <c r="A2" s="88" t="s">
        <v>374</v>
      </c>
      <c r="B2" s="88"/>
      <c r="C2" s="88"/>
      <c r="D2" s="88"/>
      <c r="E2" s="88"/>
      <c r="F2" s="88"/>
      <c r="G2" s="88"/>
      <c r="H2" s="88"/>
      <c r="I2" s="88"/>
      <c r="J2" s="88"/>
      <c r="K2" s="88"/>
    </row>
    <row r="3" spans="1:17" ht="42" customHeight="1" thickBot="1" x14ac:dyDescent="0.2">
      <c r="A3" s="78" t="s">
        <v>301</v>
      </c>
      <c r="B3" s="79"/>
      <c r="C3" s="79"/>
      <c r="D3" s="79"/>
      <c r="E3" s="79"/>
      <c r="F3" s="79"/>
      <c r="G3" s="79"/>
      <c r="H3" s="79"/>
      <c r="I3" s="79"/>
      <c r="J3" s="79"/>
      <c r="K3" s="79"/>
      <c r="L3" s="79"/>
      <c r="M3" s="79"/>
      <c r="N3" s="79"/>
      <c r="O3" s="79"/>
      <c r="P3" s="79"/>
      <c r="Q3" s="80"/>
    </row>
    <row r="4" spans="1:17" ht="32.25" customHeight="1" x14ac:dyDescent="0.15">
      <c r="A4" s="89" t="s">
        <v>0</v>
      </c>
      <c r="B4" s="86" t="s">
        <v>103</v>
      </c>
      <c r="C4" s="86" t="s">
        <v>1</v>
      </c>
      <c r="D4" s="86" t="s">
        <v>58</v>
      </c>
      <c r="E4" s="86" t="s">
        <v>243</v>
      </c>
      <c r="F4" s="86" t="s">
        <v>247</v>
      </c>
      <c r="G4" s="86" t="s">
        <v>158</v>
      </c>
      <c r="H4" s="86" t="s">
        <v>91</v>
      </c>
      <c r="I4" s="86"/>
      <c r="J4" s="86" t="s">
        <v>163</v>
      </c>
      <c r="K4" s="86"/>
      <c r="L4" s="86" t="s">
        <v>302</v>
      </c>
      <c r="M4" s="86" t="s">
        <v>271</v>
      </c>
      <c r="N4" s="81" t="s">
        <v>337</v>
      </c>
      <c r="P4" s="76" t="s">
        <v>303</v>
      </c>
      <c r="Q4" s="76" t="s">
        <v>342</v>
      </c>
    </row>
    <row r="5" spans="1:17" ht="68.25" customHeight="1" thickBot="1" x14ac:dyDescent="0.2">
      <c r="A5" s="90"/>
      <c r="B5" s="87"/>
      <c r="C5" s="87"/>
      <c r="D5" s="87"/>
      <c r="E5" s="87"/>
      <c r="F5" s="87"/>
      <c r="G5" s="87"/>
      <c r="H5" s="62" t="s">
        <v>43</v>
      </c>
      <c r="I5" s="62" t="s">
        <v>308</v>
      </c>
      <c r="J5" s="62" t="s">
        <v>159</v>
      </c>
      <c r="K5" s="62" t="s">
        <v>309</v>
      </c>
      <c r="L5" s="87"/>
      <c r="M5" s="87"/>
      <c r="N5" s="82"/>
      <c r="P5" s="77"/>
      <c r="Q5" s="77"/>
    </row>
    <row r="6" spans="1:17" ht="132.75" customHeight="1" x14ac:dyDescent="0.15">
      <c r="A6" s="83" t="s">
        <v>2</v>
      </c>
      <c r="B6" s="57" t="s">
        <v>104</v>
      </c>
      <c r="C6" s="64" t="s">
        <v>9</v>
      </c>
      <c r="D6" s="44" t="s">
        <v>87</v>
      </c>
      <c r="E6" s="44" t="s">
        <v>241</v>
      </c>
      <c r="F6" s="44" t="s">
        <v>139</v>
      </c>
      <c r="G6" s="45"/>
      <c r="H6" s="45" t="s">
        <v>44</v>
      </c>
      <c r="I6" s="45" t="s">
        <v>307</v>
      </c>
      <c r="J6" s="46">
        <v>0.33</v>
      </c>
      <c r="K6" s="46">
        <v>2.7</v>
      </c>
      <c r="L6" s="65" t="s">
        <v>304</v>
      </c>
      <c r="M6" s="66">
        <v>3</v>
      </c>
      <c r="N6" s="41" t="s">
        <v>272</v>
      </c>
      <c r="P6" s="54" t="s">
        <v>341</v>
      </c>
      <c r="Q6" s="75" t="s">
        <v>343</v>
      </c>
    </row>
    <row r="7" spans="1:17" ht="183" customHeight="1" thickBot="1" x14ac:dyDescent="0.2">
      <c r="A7" s="85"/>
      <c r="B7" s="58" t="s">
        <v>105</v>
      </c>
      <c r="C7" s="67" t="s">
        <v>52</v>
      </c>
      <c r="D7" s="5" t="s">
        <v>53</v>
      </c>
      <c r="E7" s="5" t="s">
        <v>241</v>
      </c>
      <c r="F7" s="5" t="s">
        <v>140</v>
      </c>
      <c r="G7" s="6"/>
      <c r="H7" s="6" t="s">
        <v>44</v>
      </c>
      <c r="I7" s="6" t="s">
        <v>307</v>
      </c>
      <c r="J7" s="33">
        <v>0.39</v>
      </c>
      <c r="K7" s="33">
        <v>2.7</v>
      </c>
      <c r="L7" s="51" t="s">
        <v>305</v>
      </c>
      <c r="M7" s="40">
        <v>3</v>
      </c>
      <c r="N7" s="42" t="s">
        <v>273</v>
      </c>
      <c r="P7" s="34" t="s">
        <v>305</v>
      </c>
      <c r="Q7" s="75" t="s">
        <v>344</v>
      </c>
    </row>
    <row r="8" spans="1:17" ht="114" customHeight="1" x14ac:dyDescent="0.15">
      <c r="A8" s="83" t="s">
        <v>339</v>
      </c>
      <c r="B8" s="57" t="s">
        <v>106</v>
      </c>
      <c r="C8" s="67" t="s">
        <v>54</v>
      </c>
      <c r="D8" s="5" t="s">
        <v>55</v>
      </c>
      <c r="E8" s="5" t="s">
        <v>241</v>
      </c>
      <c r="F8" s="5" t="s">
        <v>141</v>
      </c>
      <c r="G8" s="6"/>
      <c r="H8" s="6" t="s">
        <v>44</v>
      </c>
      <c r="I8" s="6" t="s">
        <v>307</v>
      </c>
      <c r="J8" s="33">
        <v>0.82</v>
      </c>
      <c r="K8" s="33">
        <v>4.7</v>
      </c>
      <c r="L8" s="51" t="s">
        <v>258</v>
      </c>
      <c r="M8" s="40">
        <v>3</v>
      </c>
      <c r="N8" s="42" t="s">
        <v>274</v>
      </c>
      <c r="P8" s="34" t="s">
        <v>258</v>
      </c>
      <c r="Q8" s="75" t="s">
        <v>345</v>
      </c>
    </row>
    <row r="9" spans="1:17" ht="105" customHeight="1" x14ac:dyDescent="0.15">
      <c r="A9" s="84"/>
      <c r="B9" s="23" t="s">
        <v>107</v>
      </c>
      <c r="C9" s="67" t="s">
        <v>10</v>
      </c>
      <c r="D9" s="5" t="s">
        <v>96</v>
      </c>
      <c r="E9" s="5" t="s">
        <v>241</v>
      </c>
      <c r="F9" s="5" t="s">
        <v>142</v>
      </c>
      <c r="G9" s="6"/>
      <c r="H9" s="6" t="s">
        <v>44</v>
      </c>
      <c r="I9" s="6" t="s">
        <v>307</v>
      </c>
      <c r="J9" s="17">
        <v>0.78</v>
      </c>
      <c r="K9" s="33">
        <v>4.7</v>
      </c>
      <c r="L9" s="51"/>
      <c r="M9" s="40">
        <v>3</v>
      </c>
      <c r="N9" s="42" t="s">
        <v>275</v>
      </c>
      <c r="P9" s="34"/>
      <c r="Q9" s="75" t="s">
        <v>346</v>
      </c>
    </row>
    <row r="10" spans="1:17" ht="144" customHeight="1" x14ac:dyDescent="0.15">
      <c r="A10" s="84"/>
      <c r="B10" s="23" t="s">
        <v>108</v>
      </c>
      <c r="C10" s="67" t="s">
        <v>56</v>
      </c>
      <c r="D10" s="5" t="s">
        <v>57</v>
      </c>
      <c r="E10" s="5" t="s">
        <v>241</v>
      </c>
      <c r="F10" s="5" t="s">
        <v>326</v>
      </c>
      <c r="G10" s="6"/>
      <c r="H10" s="6" t="s">
        <v>44</v>
      </c>
      <c r="I10" s="6" t="s">
        <v>310</v>
      </c>
      <c r="J10" s="17">
        <v>0.76</v>
      </c>
      <c r="K10" s="33">
        <v>4.7</v>
      </c>
      <c r="L10" s="52" t="s">
        <v>270</v>
      </c>
      <c r="M10" s="40">
        <v>3</v>
      </c>
      <c r="N10" s="42" t="s">
        <v>332</v>
      </c>
      <c r="P10" s="38" t="s">
        <v>270</v>
      </c>
      <c r="Q10" s="75" t="s">
        <v>347</v>
      </c>
    </row>
    <row r="11" spans="1:17" ht="180.75" customHeight="1" x14ac:dyDescent="0.15">
      <c r="A11" s="84"/>
      <c r="B11" s="23" t="s">
        <v>324</v>
      </c>
      <c r="C11" s="67" t="s">
        <v>323</v>
      </c>
      <c r="D11" s="5"/>
      <c r="E11" s="5" t="s">
        <v>314</v>
      </c>
      <c r="F11" s="5" t="s">
        <v>327</v>
      </c>
      <c r="G11" s="7" t="s">
        <v>328</v>
      </c>
      <c r="H11" s="6" t="s">
        <v>329</v>
      </c>
      <c r="I11" s="6" t="s">
        <v>330</v>
      </c>
      <c r="J11" s="17">
        <v>0.76</v>
      </c>
      <c r="K11" s="33">
        <v>4.7</v>
      </c>
      <c r="L11" s="52" t="s">
        <v>334</v>
      </c>
      <c r="M11" s="40">
        <v>3</v>
      </c>
      <c r="N11" s="42" t="s">
        <v>333</v>
      </c>
      <c r="P11" s="38" t="s">
        <v>335</v>
      </c>
      <c r="Q11" s="75" t="s">
        <v>348</v>
      </c>
    </row>
    <row r="12" spans="1:17" ht="105" customHeight="1" x14ac:dyDescent="0.15">
      <c r="A12" s="84"/>
      <c r="B12" s="23" t="s">
        <v>109</v>
      </c>
      <c r="C12" s="67" t="s">
        <v>60</v>
      </c>
      <c r="D12" s="5" t="s">
        <v>61</v>
      </c>
      <c r="E12" s="5" t="s">
        <v>241</v>
      </c>
      <c r="F12" s="5" t="s">
        <v>144</v>
      </c>
      <c r="G12" s="6"/>
      <c r="H12" s="7" t="s">
        <v>225</v>
      </c>
      <c r="I12" s="55" t="s">
        <v>311</v>
      </c>
      <c r="J12" s="33">
        <v>19.5</v>
      </c>
      <c r="K12" s="33">
        <v>1</v>
      </c>
      <c r="L12" s="51"/>
      <c r="M12" s="40">
        <v>3</v>
      </c>
      <c r="N12" s="42" t="s">
        <v>276</v>
      </c>
      <c r="P12" s="34"/>
      <c r="Q12" s="75" t="s">
        <v>349</v>
      </c>
    </row>
    <row r="13" spans="1:17" ht="120.75" customHeight="1" thickBot="1" x14ac:dyDescent="0.2">
      <c r="A13" s="85"/>
      <c r="B13" s="58" t="s">
        <v>130</v>
      </c>
      <c r="C13" s="68" t="s">
        <v>19</v>
      </c>
      <c r="D13" s="31" t="s">
        <v>102</v>
      </c>
      <c r="E13" s="31" t="s">
        <v>246</v>
      </c>
      <c r="F13" s="5" t="s">
        <v>138</v>
      </c>
      <c r="G13" s="6"/>
      <c r="H13" s="6" t="s">
        <v>44</v>
      </c>
      <c r="I13" s="6" t="s">
        <v>307</v>
      </c>
      <c r="J13" s="33">
        <v>0.44</v>
      </c>
      <c r="K13" s="33">
        <v>4.7</v>
      </c>
      <c r="L13" s="51"/>
      <c r="M13" s="40">
        <v>2</v>
      </c>
      <c r="N13" s="42" t="s">
        <v>297</v>
      </c>
      <c r="P13" s="34"/>
      <c r="Q13" s="75" t="s">
        <v>350</v>
      </c>
    </row>
    <row r="14" spans="1:17" ht="108.75" customHeight="1" x14ac:dyDescent="0.15">
      <c r="A14" s="83" t="s">
        <v>11</v>
      </c>
      <c r="B14" s="57" t="s">
        <v>110</v>
      </c>
      <c r="C14" s="67" t="s">
        <v>62</v>
      </c>
      <c r="D14" s="5" t="s">
        <v>63</v>
      </c>
      <c r="E14" s="5" t="s">
        <v>241</v>
      </c>
      <c r="F14" s="5" t="s">
        <v>145</v>
      </c>
      <c r="G14" s="6"/>
      <c r="H14" s="6" t="s">
        <v>44</v>
      </c>
      <c r="I14" s="6" t="s">
        <v>307</v>
      </c>
      <c r="J14" s="33">
        <v>0.4</v>
      </c>
      <c r="K14" s="33">
        <v>4.7</v>
      </c>
      <c r="L14" s="51" t="s">
        <v>338</v>
      </c>
      <c r="M14" s="40">
        <v>3</v>
      </c>
      <c r="N14" s="42" t="s">
        <v>277</v>
      </c>
      <c r="P14" s="34" t="s">
        <v>338</v>
      </c>
      <c r="Q14" s="75" t="s">
        <v>351</v>
      </c>
    </row>
    <row r="15" spans="1:17" ht="149.25" customHeight="1" x14ac:dyDescent="0.15">
      <c r="A15" s="84"/>
      <c r="B15" s="23" t="s">
        <v>111</v>
      </c>
      <c r="C15" s="67" t="s">
        <v>12</v>
      </c>
      <c r="D15" s="5" t="s">
        <v>95</v>
      </c>
      <c r="E15" s="5" t="s">
        <v>241</v>
      </c>
      <c r="F15" s="5" t="s">
        <v>146</v>
      </c>
      <c r="G15" s="6"/>
      <c r="H15" s="6" t="s">
        <v>44</v>
      </c>
      <c r="I15" s="6" t="s">
        <v>307</v>
      </c>
      <c r="J15" s="33">
        <v>0.28000000000000003</v>
      </c>
      <c r="K15" s="33">
        <v>4.7</v>
      </c>
      <c r="L15" s="51"/>
      <c r="M15" s="40">
        <v>2</v>
      </c>
      <c r="N15" s="42" t="s">
        <v>278</v>
      </c>
      <c r="P15" s="34"/>
      <c r="Q15" s="75" t="s">
        <v>352</v>
      </c>
    </row>
    <row r="16" spans="1:17" ht="103.5" customHeight="1" x14ac:dyDescent="0.15">
      <c r="A16" s="84"/>
      <c r="B16" s="23" t="s">
        <v>112</v>
      </c>
      <c r="C16" s="67" t="s">
        <v>64</v>
      </c>
      <c r="D16" s="5" t="s">
        <v>98</v>
      </c>
      <c r="E16" s="5" t="s">
        <v>241</v>
      </c>
      <c r="F16" s="5" t="s">
        <v>147</v>
      </c>
      <c r="G16" s="6"/>
      <c r="H16" s="6" t="s">
        <v>44</v>
      </c>
      <c r="I16" s="6" t="s">
        <v>307</v>
      </c>
      <c r="J16" s="33">
        <v>0.82</v>
      </c>
      <c r="K16" s="33">
        <v>4.5999999999999996</v>
      </c>
      <c r="L16" s="51" t="s">
        <v>260</v>
      </c>
      <c r="M16" s="40">
        <v>1</v>
      </c>
      <c r="N16" s="42" t="s">
        <v>279</v>
      </c>
      <c r="P16" s="34" t="s">
        <v>260</v>
      </c>
      <c r="Q16" s="75" t="s">
        <v>353</v>
      </c>
    </row>
    <row r="17" spans="1:17" ht="104.25" customHeight="1" thickBot="1" x14ac:dyDescent="0.2">
      <c r="A17" s="85"/>
      <c r="B17" s="58" t="s">
        <v>113</v>
      </c>
      <c r="C17" s="67" t="s">
        <v>65</v>
      </c>
      <c r="D17" s="5" t="s">
        <v>66</v>
      </c>
      <c r="E17" s="5" t="s">
        <v>241</v>
      </c>
      <c r="F17" s="5" t="s">
        <v>148</v>
      </c>
      <c r="G17" s="6"/>
      <c r="H17" s="7" t="s">
        <v>226</v>
      </c>
      <c r="I17" s="55" t="s">
        <v>311</v>
      </c>
      <c r="J17" s="33">
        <v>36.4</v>
      </c>
      <c r="K17" s="33">
        <v>1</v>
      </c>
      <c r="L17" s="51"/>
      <c r="M17" s="40">
        <v>3</v>
      </c>
      <c r="N17" s="42" t="s">
        <v>280</v>
      </c>
      <c r="P17" s="34"/>
      <c r="Q17" s="75" t="s">
        <v>354</v>
      </c>
    </row>
    <row r="18" spans="1:17" ht="110.25" customHeight="1" thickBot="1" x14ac:dyDescent="0.2">
      <c r="A18" s="50" t="s">
        <v>16</v>
      </c>
      <c r="B18" s="59" t="s">
        <v>128</v>
      </c>
      <c r="C18" s="68" t="s">
        <v>15</v>
      </c>
      <c r="D18" s="5" t="s">
        <v>94</v>
      </c>
      <c r="E18" s="29" t="s">
        <v>245</v>
      </c>
      <c r="F18" s="5" t="s">
        <v>253</v>
      </c>
      <c r="G18" s="6"/>
      <c r="H18" s="6" t="s">
        <v>44</v>
      </c>
      <c r="I18" s="6" t="s">
        <v>307</v>
      </c>
      <c r="J18" s="17">
        <v>0.41</v>
      </c>
      <c r="K18" s="33">
        <v>4.5999999999999996</v>
      </c>
      <c r="L18" s="51"/>
      <c r="M18" s="40">
        <v>2</v>
      </c>
      <c r="N18" s="42" t="s">
        <v>295</v>
      </c>
      <c r="P18" s="34"/>
      <c r="Q18" s="75" t="s">
        <v>355</v>
      </c>
    </row>
    <row r="19" spans="1:17" ht="134.25" customHeight="1" x14ac:dyDescent="0.15">
      <c r="A19" s="83" t="s">
        <v>340</v>
      </c>
      <c r="B19" s="57" t="s">
        <v>114</v>
      </c>
      <c r="C19" s="67" t="s">
        <v>67</v>
      </c>
      <c r="D19" s="5" t="s">
        <v>68</v>
      </c>
      <c r="E19" s="5" t="s">
        <v>241</v>
      </c>
      <c r="F19" s="5" t="s">
        <v>149</v>
      </c>
      <c r="G19" s="6"/>
      <c r="H19" s="6" t="s">
        <v>44</v>
      </c>
      <c r="I19" s="6" t="s">
        <v>307</v>
      </c>
      <c r="J19" s="33">
        <v>0.28000000000000003</v>
      </c>
      <c r="K19" s="33">
        <v>4.5999999999999996</v>
      </c>
      <c r="L19" s="51" t="s">
        <v>261</v>
      </c>
      <c r="M19" s="40">
        <v>2</v>
      </c>
      <c r="N19" s="42" t="s">
        <v>281</v>
      </c>
      <c r="P19" s="34" t="s">
        <v>261</v>
      </c>
      <c r="Q19" s="75" t="s">
        <v>356</v>
      </c>
    </row>
    <row r="20" spans="1:17" ht="130.5" customHeight="1" x14ac:dyDescent="0.15">
      <c r="A20" s="84"/>
      <c r="B20" s="23" t="s">
        <v>115</v>
      </c>
      <c r="C20" s="67" t="s">
        <v>13</v>
      </c>
      <c r="D20" s="5" t="s">
        <v>92</v>
      </c>
      <c r="E20" s="5" t="s">
        <v>241</v>
      </c>
      <c r="F20" s="5" t="s">
        <v>150</v>
      </c>
      <c r="G20" s="8" t="s">
        <v>42</v>
      </c>
      <c r="H20" s="6" t="s">
        <v>44</v>
      </c>
      <c r="I20" s="6" t="s">
        <v>307</v>
      </c>
      <c r="J20" s="33">
        <v>0.41</v>
      </c>
      <c r="K20" s="33">
        <v>4.5999999999999996</v>
      </c>
      <c r="L20" s="51" t="s">
        <v>300</v>
      </c>
      <c r="M20" s="40">
        <v>2</v>
      </c>
      <c r="N20" s="42" t="s">
        <v>282</v>
      </c>
      <c r="P20" s="34" t="s">
        <v>300</v>
      </c>
      <c r="Q20" s="75" t="s">
        <v>357</v>
      </c>
    </row>
    <row r="21" spans="1:17" ht="137.25" customHeight="1" thickBot="1" x14ac:dyDescent="0.2">
      <c r="A21" s="85"/>
      <c r="B21" s="58" t="s">
        <v>116</v>
      </c>
      <c r="C21" s="67" t="s">
        <v>69</v>
      </c>
      <c r="D21" s="5" t="s">
        <v>70</v>
      </c>
      <c r="E21" s="5" t="s">
        <v>241</v>
      </c>
      <c r="F21" s="5" t="s">
        <v>151</v>
      </c>
      <c r="G21" s="6"/>
      <c r="H21" s="6" t="s">
        <v>44</v>
      </c>
      <c r="I21" s="6" t="s">
        <v>307</v>
      </c>
      <c r="J21" s="33">
        <v>0.82</v>
      </c>
      <c r="K21" s="33">
        <v>4.5999999999999996</v>
      </c>
      <c r="L21" s="51"/>
      <c r="M21" s="40">
        <v>2</v>
      </c>
      <c r="N21" s="42" t="s">
        <v>283</v>
      </c>
      <c r="P21" s="34"/>
      <c r="Q21" s="75" t="s">
        <v>358</v>
      </c>
    </row>
    <row r="22" spans="1:17" ht="93.75" customHeight="1" x14ac:dyDescent="0.15">
      <c r="A22" s="83" t="s">
        <v>5</v>
      </c>
      <c r="B22" s="57" t="s">
        <v>117</v>
      </c>
      <c r="C22" s="67" t="s">
        <v>71</v>
      </c>
      <c r="D22" s="5" t="s">
        <v>72</v>
      </c>
      <c r="E22" s="5" t="s">
        <v>241</v>
      </c>
      <c r="F22" s="5" t="s">
        <v>152</v>
      </c>
      <c r="G22" s="6"/>
      <c r="H22" s="6" t="s">
        <v>44</v>
      </c>
      <c r="I22" s="6" t="s">
        <v>307</v>
      </c>
      <c r="J22" s="33">
        <v>0.51</v>
      </c>
      <c r="K22" s="33">
        <v>7.9</v>
      </c>
      <c r="L22" s="51" t="s">
        <v>262</v>
      </c>
      <c r="M22" s="40">
        <v>1</v>
      </c>
      <c r="N22" s="42" t="s">
        <v>284</v>
      </c>
      <c r="P22" s="34" t="s">
        <v>262</v>
      </c>
      <c r="Q22" s="75" t="s">
        <v>359</v>
      </c>
    </row>
    <row r="23" spans="1:17" ht="90" customHeight="1" x14ac:dyDescent="0.15">
      <c r="A23" s="84"/>
      <c r="B23" s="23" t="s">
        <v>118</v>
      </c>
      <c r="C23" s="67" t="s">
        <v>73</v>
      </c>
      <c r="D23" s="5" t="s">
        <v>74</v>
      </c>
      <c r="E23" s="29" t="s">
        <v>242</v>
      </c>
      <c r="F23" s="5" t="s">
        <v>248</v>
      </c>
      <c r="G23" s="6"/>
      <c r="H23" s="6" t="s">
        <v>44</v>
      </c>
      <c r="I23" s="6" t="s">
        <v>307</v>
      </c>
      <c r="J23" s="33">
        <v>0.42</v>
      </c>
      <c r="K23" s="33">
        <v>7.9</v>
      </c>
      <c r="L23" s="51" t="s">
        <v>263</v>
      </c>
      <c r="M23" s="40">
        <v>2</v>
      </c>
      <c r="N23" s="42" t="s">
        <v>285</v>
      </c>
      <c r="P23" s="34" t="s">
        <v>263</v>
      </c>
      <c r="Q23" s="75" t="s">
        <v>360</v>
      </c>
    </row>
    <row r="24" spans="1:17" ht="107.25" customHeight="1" x14ac:dyDescent="0.15">
      <c r="A24" s="84"/>
      <c r="B24" s="23" t="s">
        <v>123</v>
      </c>
      <c r="C24" s="68" t="s">
        <v>83</v>
      </c>
      <c r="D24" s="7" t="s">
        <v>84</v>
      </c>
      <c r="E24" s="29" t="s">
        <v>242</v>
      </c>
      <c r="F24" s="5" t="s">
        <v>256</v>
      </c>
      <c r="G24" s="6"/>
      <c r="H24" s="6" t="s">
        <v>44</v>
      </c>
      <c r="I24" s="6" t="s">
        <v>307</v>
      </c>
      <c r="J24" s="33">
        <v>0.4</v>
      </c>
      <c r="K24" s="33">
        <v>4.5999999999999996</v>
      </c>
      <c r="L24" s="51" t="s">
        <v>268</v>
      </c>
      <c r="M24" s="40">
        <v>3</v>
      </c>
      <c r="N24" s="42" t="s">
        <v>286</v>
      </c>
      <c r="P24" s="34" t="s">
        <v>268</v>
      </c>
      <c r="Q24" s="75" t="s">
        <v>361</v>
      </c>
    </row>
    <row r="25" spans="1:17" ht="135.75" customHeight="1" x14ac:dyDescent="0.15">
      <c r="A25" s="84"/>
      <c r="B25" s="23" t="s">
        <v>124</v>
      </c>
      <c r="C25" s="68" t="s">
        <v>85</v>
      </c>
      <c r="D25" s="7" t="s">
        <v>86</v>
      </c>
      <c r="E25" s="29" t="s">
        <v>242</v>
      </c>
      <c r="F25" s="5" t="s">
        <v>250</v>
      </c>
      <c r="G25" s="6"/>
      <c r="H25" s="6" t="s">
        <v>44</v>
      </c>
      <c r="I25" s="6" t="s">
        <v>307</v>
      </c>
      <c r="J25" s="33">
        <v>0.6</v>
      </c>
      <c r="K25" s="33">
        <v>4.5999999999999996</v>
      </c>
      <c r="L25" s="51" t="s">
        <v>269</v>
      </c>
      <c r="M25" s="40">
        <v>3</v>
      </c>
      <c r="N25" s="42" t="s">
        <v>287</v>
      </c>
      <c r="P25" s="34" t="s">
        <v>269</v>
      </c>
      <c r="Q25" s="75" t="s">
        <v>362</v>
      </c>
    </row>
    <row r="26" spans="1:17" ht="201.75" customHeight="1" x14ac:dyDescent="0.15">
      <c r="A26" s="84"/>
      <c r="B26" s="23" t="s">
        <v>235</v>
      </c>
      <c r="C26" s="67" t="s">
        <v>236</v>
      </c>
      <c r="D26" s="5"/>
      <c r="E26" s="5" t="s">
        <v>241</v>
      </c>
      <c r="F26" s="5" t="s">
        <v>240</v>
      </c>
      <c r="G26" s="63"/>
      <c r="H26" s="6" t="s">
        <v>44</v>
      </c>
      <c r="I26" s="6" t="s">
        <v>307</v>
      </c>
      <c r="J26" s="33">
        <v>0.02</v>
      </c>
      <c r="K26" s="33">
        <v>4.5999999999999996</v>
      </c>
      <c r="L26" s="51" t="s">
        <v>265</v>
      </c>
      <c r="M26" s="40">
        <v>1</v>
      </c>
      <c r="N26" s="42" t="s">
        <v>288</v>
      </c>
      <c r="P26" s="34" t="s">
        <v>265</v>
      </c>
      <c r="Q26" s="75" t="s">
        <v>363</v>
      </c>
    </row>
    <row r="27" spans="1:17" ht="135.75" customHeight="1" thickBot="1" x14ac:dyDescent="0.2">
      <c r="A27" s="85"/>
      <c r="B27" s="58" t="s">
        <v>125</v>
      </c>
      <c r="C27" s="68" t="s">
        <v>14</v>
      </c>
      <c r="D27" s="30" t="s">
        <v>99</v>
      </c>
      <c r="E27" s="29" t="s">
        <v>244</v>
      </c>
      <c r="F27" s="5" t="s">
        <v>251</v>
      </c>
      <c r="G27" s="6"/>
      <c r="H27" s="6" t="s">
        <v>44</v>
      </c>
      <c r="I27" s="6" t="s">
        <v>307</v>
      </c>
      <c r="J27" s="16">
        <v>0.35</v>
      </c>
      <c r="K27" s="33">
        <v>4.5999999999999996</v>
      </c>
      <c r="L27" s="51" t="s">
        <v>306</v>
      </c>
      <c r="M27" s="40">
        <v>2</v>
      </c>
      <c r="N27" s="42" t="s">
        <v>293</v>
      </c>
      <c r="P27" s="34" t="s">
        <v>306</v>
      </c>
      <c r="Q27" s="75" t="s">
        <v>364</v>
      </c>
    </row>
    <row r="28" spans="1:17" ht="129.75" customHeight="1" x14ac:dyDescent="0.15">
      <c r="A28" s="83" t="s">
        <v>6</v>
      </c>
      <c r="B28" s="57" t="s">
        <v>126</v>
      </c>
      <c r="C28" s="69" t="s">
        <v>229</v>
      </c>
      <c r="D28" s="31" t="s">
        <v>100</v>
      </c>
      <c r="E28" s="29" t="s">
        <v>242</v>
      </c>
      <c r="F28" s="5" t="s">
        <v>252</v>
      </c>
      <c r="G28" s="6"/>
      <c r="H28" s="6" t="s">
        <v>44</v>
      </c>
      <c r="I28" s="6" t="s">
        <v>307</v>
      </c>
      <c r="J28" s="16">
        <v>0.93</v>
      </c>
      <c r="K28" s="33">
        <v>4.5999999999999996</v>
      </c>
      <c r="L28" s="51" t="s">
        <v>267</v>
      </c>
      <c r="M28" s="40">
        <v>2</v>
      </c>
      <c r="N28" s="42" t="s">
        <v>289</v>
      </c>
      <c r="P28" s="34" t="s">
        <v>267</v>
      </c>
      <c r="Q28" s="75" t="s">
        <v>365</v>
      </c>
    </row>
    <row r="29" spans="1:17" ht="102.75" customHeight="1" x14ac:dyDescent="0.15">
      <c r="A29" s="84"/>
      <c r="B29" s="23" t="s">
        <v>119</v>
      </c>
      <c r="C29" s="67" t="s">
        <v>75</v>
      </c>
      <c r="D29" s="5" t="s">
        <v>76</v>
      </c>
      <c r="E29" s="5" t="s">
        <v>241</v>
      </c>
      <c r="F29" s="5" t="s">
        <v>154</v>
      </c>
      <c r="G29" s="6"/>
      <c r="H29" s="6" t="s">
        <v>44</v>
      </c>
      <c r="I29" s="6" t="s">
        <v>307</v>
      </c>
      <c r="J29" s="33">
        <v>0.74</v>
      </c>
      <c r="K29" s="33">
        <v>4.5999999999999996</v>
      </c>
      <c r="L29" s="53"/>
      <c r="M29" s="40">
        <v>2</v>
      </c>
      <c r="N29" s="42" t="s">
        <v>290</v>
      </c>
      <c r="P29" s="36"/>
      <c r="Q29" s="75" t="s">
        <v>366</v>
      </c>
    </row>
    <row r="30" spans="1:17" ht="126.75" customHeight="1" x14ac:dyDescent="0.15">
      <c r="A30" s="84"/>
      <c r="B30" s="23" t="s">
        <v>120</v>
      </c>
      <c r="C30" s="70" t="s">
        <v>228</v>
      </c>
      <c r="D30" s="5" t="s">
        <v>78</v>
      </c>
      <c r="E30" s="29" t="s">
        <v>242</v>
      </c>
      <c r="F30" s="5" t="s">
        <v>249</v>
      </c>
      <c r="G30" s="6"/>
      <c r="H30" s="6" t="s">
        <v>44</v>
      </c>
      <c r="I30" s="6" t="s">
        <v>307</v>
      </c>
      <c r="J30" s="33">
        <v>0.82</v>
      </c>
      <c r="K30" s="33">
        <v>4.5999999999999996</v>
      </c>
      <c r="L30" s="51" t="s">
        <v>266</v>
      </c>
      <c r="M30" s="40">
        <v>3</v>
      </c>
      <c r="N30" s="42" t="s">
        <v>291</v>
      </c>
      <c r="P30" s="34" t="s">
        <v>266</v>
      </c>
      <c r="Q30" s="75" t="s">
        <v>367</v>
      </c>
    </row>
    <row r="31" spans="1:17" ht="104.25" customHeight="1" thickBot="1" x14ac:dyDescent="0.2">
      <c r="A31" s="85"/>
      <c r="B31" s="58" t="s">
        <v>127</v>
      </c>
      <c r="C31" s="68" t="s">
        <v>17</v>
      </c>
      <c r="D31" s="5" t="s">
        <v>93</v>
      </c>
      <c r="E31" s="5" t="s">
        <v>241</v>
      </c>
      <c r="F31" s="5" t="s">
        <v>135</v>
      </c>
      <c r="G31" s="6"/>
      <c r="H31" s="6" t="s">
        <v>44</v>
      </c>
      <c r="I31" s="6" t="s">
        <v>307</v>
      </c>
      <c r="J31" s="16">
        <v>0.08</v>
      </c>
      <c r="K31" s="33">
        <v>4.5999999999999996</v>
      </c>
      <c r="L31" s="51"/>
      <c r="M31" s="40">
        <v>1</v>
      </c>
      <c r="N31" s="42" t="s">
        <v>294</v>
      </c>
      <c r="P31" s="34"/>
      <c r="Q31" s="75" t="s">
        <v>368</v>
      </c>
    </row>
    <row r="32" spans="1:17" ht="117.75" customHeight="1" x14ac:dyDescent="0.15">
      <c r="A32" s="83" t="s">
        <v>234</v>
      </c>
      <c r="B32" s="57" t="s">
        <v>121</v>
      </c>
      <c r="C32" s="67" t="s">
        <v>79</v>
      </c>
      <c r="D32" s="5" t="s">
        <v>80</v>
      </c>
      <c r="E32" s="5" t="s">
        <v>241</v>
      </c>
      <c r="F32" s="5" t="s">
        <v>315</v>
      </c>
      <c r="G32" s="6"/>
      <c r="H32" s="6" t="s">
        <v>44</v>
      </c>
      <c r="I32" s="6" t="s">
        <v>307</v>
      </c>
      <c r="J32" s="33">
        <v>0.42</v>
      </c>
      <c r="K32" s="33">
        <v>5.4</v>
      </c>
      <c r="L32" s="51" t="s">
        <v>259</v>
      </c>
      <c r="M32" s="40">
        <v>2</v>
      </c>
      <c r="N32" s="42" t="s">
        <v>321</v>
      </c>
      <c r="P32" s="34" t="s">
        <v>259</v>
      </c>
      <c r="Q32" s="75" t="s">
        <v>369</v>
      </c>
    </row>
    <row r="33" spans="1:17" ht="189.75" customHeight="1" x14ac:dyDescent="0.15">
      <c r="A33" s="92"/>
      <c r="B33" s="60" t="s">
        <v>325</v>
      </c>
      <c r="C33" s="67" t="s">
        <v>319</v>
      </c>
      <c r="D33" s="5"/>
      <c r="E33" s="5" t="s">
        <v>314</v>
      </c>
      <c r="F33" s="5" t="s">
        <v>316</v>
      </c>
      <c r="G33" s="7" t="s">
        <v>318</v>
      </c>
      <c r="H33" s="7" t="s">
        <v>317</v>
      </c>
      <c r="I33" s="55" t="s">
        <v>311</v>
      </c>
      <c r="J33" s="33">
        <v>43.225000000000001</v>
      </c>
      <c r="K33" s="33">
        <v>1</v>
      </c>
      <c r="L33" s="51" t="s">
        <v>336</v>
      </c>
      <c r="M33" s="40">
        <v>2</v>
      </c>
      <c r="N33" s="42" t="s">
        <v>322</v>
      </c>
      <c r="P33" s="34" t="s">
        <v>320</v>
      </c>
      <c r="Q33" s="75" t="s">
        <v>370</v>
      </c>
    </row>
    <row r="34" spans="1:17" ht="141.75" customHeight="1" thickBot="1" x14ac:dyDescent="0.2">
      <c r="A34" s="85"/>
      <c r="B34" s="58" t="s">
        <v>122</v>
      </c>
      <c r="C34" s="67" t="s">
        <v>313</v>
      </c>
      <c r="D34" s="5" t="s">
        <v>82</v>
      </c>
      <c r="E34" s="5" t="s">
        <v>241</v>
      </c>
      <c r="F34" s="5" t="s">
        <v>157</v>
      </c>
      <c r="G34" s="6"/>
      <c r="H34" s="7" t="s">
        <v>227</v>
      </c>
      <c r="I34" s="55" t="s">
        <v>311</v>
      </c>
      <c r="J34" s="33">
        <v>43.225000000000001</v>
      </c>
      <c r="K34" s="33">
        <v>1</v>
      </c>
      <c r="L34" s="51" t="s">
        <v>264</v>
      </c>
      <c r="M34" s="40">
        <v>3</v>
      </c>
      <c r="N34" s="42" t="s">
        <v>292</v>
      </c>
      <c r="P34" s="34" t="s">
        <v>264</v>
      </c>
      <c r="Q34" s="75" t="s">
        <v>371</v>
      </c>
    </row>
    <row r="35" spans="1:17" ht="120.75" customHeight="1" x14ac:dyDescent="0.15">
      <c r="A35" s="91" t="s">
        <v>8</v>
      </c>
      <c r="B35" s="61" t="s">
        <v>129</v>
      </c>
      <c r="C35" s="68" t="s">
        <v>18</v>
      </c>
      <c r="D35" s="31" t="s">
        <v>101</v>
      </c>
      <c r="E35" s="29" t="s">
        <v>242</v>
      </c>
      <c r="F35" s="5" t="s">
        <v>254</v>
      </c>
      <c r="G35" s="6"/>
      <c r="H35" s="6" t="s">
        <v>44</v>
      </c>
      <c r="I35" s="6" t="s">
        <v>307</v>
      </c>
      <c r="J35" s="33">
        <v>0.2</v>
      </c>
      <c r="K35" s="33">
        <v>4.5999999999999996</v>
      </c>
      <c r="L35" s="51"/>
      <c r="M35" s="40">
        <v>1</v>
      </c>
      <c r="N35" s="42" t="s">
        <v>296</v>
      </c>
      <c r="P35" s="34"/>
      <c r="Q35" s="75" t="s">
        <v>372</v>
      </c>
    </row>
    <row r="36" spans="1:17" ht="120.75" customHeight="1" thickBot="1" x14ac:dyDescent="0.2">
      <c r="A36" s="85"/>
      <c r="B36" s="58" t="s">
        <v>231</v>
      </c>
      <c r="C36" s="71" t="s">
        <v>230</v>
      </c>
      <c r="D36" s="32"/>
      <c r="E36" s="32" t="s">
        <v>246</v>
      </c>
      <c r="F36" s="32" t="s">
        <v>232</v>
      </c>
      <c r="G36" s="47"/>
      <c r="H36" s="49" t="s">
        <v>233</v>
      </c>
      <c r="I36" s="56" t="s">
        <v>312</v>
      </c>
      <c r="J36" s="48">
        <v>52.217100000000002</v>
      </c>
      <c r="K36" s="48">
        <v>1</v>
      </c>
      <c r="L36" s="72"/>
      <c r="M36" s="73">
        <v>1</v>
      </c>
      <c r="N36" s="43" t="s">
        <v>298</v>
      </c>
      <c r="P36" s="37"/>
      <c r="Q36" s="75" t="s">
        <v>373</v>
      </c>
    </row>
    <row r="37" spans="1:17" x14ac:dyDescent="0.15">
      <c r="A37" s="2"/>
      <c r="C37" s="1"/>
      <c r="D37" s="1"/>
      <c r="E37" s="1"/>
      <c r="F37" s="2"/>
      <c r="I37" s="2"/>
    </row>
    <row r="38" spans="1:17" ht="23.25" customHeight="1" x14ac:dyDescent="0.15">
      <c r="C38" s="1"/>
      <c r="D38" s="1"/>
      <c r="E38" s="1"/>
      <c r="F38" s="1"/>
    </row>
    <row r="39" spans="1:17" x14ac:dyDescent="0.15">
      <c r="C39" s="1"/>
      <c r="D39" s="1"/>
      <c r="E39" s="1"/>
      <c r="F39" s="1"/>
    </row>
    <row r="40" spans="1:17" x14ac:dyDescent="0.15">
      <c r="C40" s="1"/>
      <c r="D40" s="1"/>
      <c r="E40" s="1"/>
      <c r="F40" s="1"/>
    </row>
    <row r="41" spans="1:17" x14ac:dyDescent="0.15">
      <c r="C41" s="1"/>
      <c r="D41" s="1"/>
      <c r="E41" s="1"/>
      <c r="F41" s="1"/>
    </row>
    <row r="42" spans="1:17" x14ac:dyDescent="0.15">
      <c r="C42" s="1"/>
      <c r="D42" s="1"/>
      <c r="E42" s="1"/>
      <c r="F42" s="1"/>
    </row>
    <row r="43" spans="1:17" x14ac:dyDescent="0.15">
      <c r="C43" s="1"/>
      <c r="D43" s="1"/>
      <c r="E43" s="1"/>
      <c r="F43" s="1"/>
    </row>
    <row r="44" spans="1:17" x14ac:dyDescent="0.15">
      <c r="C44" s="1"/>
      <c r="D44" s="1"/>
      <c r="E44" s="1"/>
      <c r="F44" s="1"/>
    </row>
    <row r="45" spans="1:17" x14ac:dyDescent="0.15">
      <c r="C45" s="1"/>
      <c r="D45" s="1"/>
      <c r="E45" s="1"/>
      <c r="F45" s="1"/>
    </row>
  </sheetData>
  <mergeCells count="24">
    <mergeCell ref="A35:A36"/>
    <mergeCell ref="A28:A31"/>
    <mergeCell ref="A32:A34"/>
    <mergeCell ref="A6:A7"/>
    <mergeCell ref="A14:A17"/>
    <mergeCell ref="A19:A21"/>
    <mergeCell ref="A2:K2"/>
    <mergeCell ref="A4:A5"/>
    <mergeCell ref="C4:C5"/>
    <mergeCell ref="D4:D5"/>
    <mergeCell ref="F4:F5"/>
    <mergeCell ref="G4:G5"/>
    <mergeCell ref="H4:I4"/>
    <mergeCell ref="B4:B5"/>
    <mergeCell ref="J4:K4"/>
    <mergeCell ref="E4:E5"/>
    <mergeCell ref="Q4:Q5"/>
    <mergeCell ref="A3:Q3"/>
    <mergeCell ref="N4:N5"/>
    <mergeCell ref="P4:P5"/>
    <mergeCell ref="A22:A27"/>
    <mergeCell ref="A8:A13"/>
    <mergeCell ref="L4:L5"/>
    <mergeCell ref="M4:M5"/>
  </mergeCells>
  <phoneticPr fontId="1" type="noConversion"/>
  <pageMargins left="0.7" right="0.7" top="0.75" bottom="0.75" header="0.3" footer="0.3"/>
  <pageSetup paperSize="9" scale="53" fitToHeight="0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9"/>
  <sheetViews>
    <sheetView workbookViewId="0">
      <selection activeCell="G8" sqref="G8"/>
    </sheetView>
  </sheetViews>
  <sheetFormatPr defaultRowHeight="13.5" x14ac:dyDescent="0.15"/>
  <cols>
    <col min="1" max="2" width="31.75" style="19" customWidth="1"/>
    <col min="3" max="3" width="71.125" style="19" customWidth="1"/>
  </cols>
  <sheetData>
    <row r="2" spans="1:3" ht="14.25" thickBot="1" x14ac:dyDescent="0.2"/>
    <row r="3" spans="1:3" ht="36.75" customHeight="1" thickBot="1" x14ac:dyDescent="0.2">
      <c r="A3" s="20" t="s">
        <v>219</v>
      </c>
      <c r="B3" s="21" t="s">
        <v>220</v>
      </c>
      <c r="C3" s="22" t="s">
        <v>221</v>
      </c>
    </row>
    <row r="4" spans="1:3" ht="36.75" customHeight="1" thickBot="1" x14ac:dyDescent="0.2">
      <c r="A4" s="26">
        <v>20160809</v>
      </c>
      <c r="B4" s="26" t="s">
        <v>222</v>
      </c>
      <c r="C4" s="27" t="s">
        <v>237</v>
      </c>
    </row>
    <row r="5" spans="1:3" ht="64.5" customHeight="1" thickBot="1" x14ac:dyDescent="0.2">
      <c r="A5" s="27">
        <v>20160811</v>
      </c>
      <c r="B5" s="27" t="s">
        <v>223</v>
      </c>
      <c r="C5" s="28" t="s">
        <v>224</v>
      </c>
    </row>
    <row r="6" spans="1:3" ht="39.75" customHeight="1" thickBot="1" x14ac:dyDescent="0.2">
      <c r="A6" s="24">
        <v>20160815</v>
      </c>
      <c r="B6" s="24" t="s">
        <v>238</v>
      </c>
      <c r="C6" s="25" t="s">
        <v>239</v>
      </c>
    </row>
    <row r="7" spans="1:3" ht="116.25" customHeight="1" thickBot="1" x14ac:dyDescent="0.2">
      <c r="A7" s="24">
        <v>20160818</v>
      </c>
      <c r="B7" s="24" t="s">
        <v>255</v>
      </c>
      <c r="C7" s="25" t="s">
        <v>257</v>
      </c>
    </row>
    <row r="8" spans="1:3" ht="63" customHeight="1" thickBot="1" x14ac:dyDescent="0.2">
      <c r="A8" s="24">
        <v>20160822</v>
      </c>
      <c r="B8" s="24" t="s">
        <v>299</v>
      </c>
      <c r="C8" s="25" t="s">
        <v>331</v>
      </c>
    </row>
    <row r="9" spans="1:3" ht="72" customHeight="1" thickBot="1" x14ac:dyDescent="0.2">
      <c r="A9" s="24">
        <v>20160901</v>
      </c>
      <c r="B9" s="24" t="s">
        <v>375</v>
      </c>
      <c r="C9" s="25" t="s">
        <v>376</v>
      </c>
    </row>
  </sheetData>
  <phoneticPr fontId="1" type="noConversion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8"/>
  <sheetViews>
    <sheetView topLeftCell="F1" workbookViewId="0">
      <selection activeCell="P45" sqref="P45"/>
    </sheetView>
  </sheetViews>
  <sheetFormatPr defaultRowHeight="13.5" x14ac:dyDescent="0.15"/>
  <cols>
    <col min="1" max="1" width="14.625" style="1" customWidth="1"/>
    <col min="2" max="2" width="11.875" style="1" customWidth="1"/>
    <col min="3" max="3" width="16.75" style="3" customWidth="1"/>
    <col min="4" max="4" width="21.75" style="3" customWidth="1"/>
    <col min="5" max="5" width="26.375" style="3" customWidth="1"/>
    <col min="6" max="7" width="34" style="1" customWidth="1"/>
    <col min="8" max="8" width="26.25" style="1" customWidth="1"/>
    <col min="9" max="10" width="16.75" style="1" customWidth="1"/>
    <col min="11" max="11" width="9" style="1"/>
    <col min="12" max="12" width="21.25" style="1" customWidth="1"/>
    <col min="13" max="13" width="30.875" style="1" customWidth="1"/>
    <col min="14" max="14" width="21.875" style="1" customWidth="1"/>
    <col min="15" max="16384" width="9" style="1"/>
  </cols>
  <sheetData>
    <row r="1" spans="1:14" ht="36.75" customHeight="1" x14ac:dyDescent="0.15">
      <c r="A1" s="101" t="s">
        <v>47</v>
      </c>
      <c r="B1" s="101"/>
      <c r="C1" s="101"/>
      <c r="D1" s="101"/>
      <c r="E1" s="101"/>
      <c r="F1" s="101"/>
      <c r="G1" s="101"/>
      <c r="H1" s="101"/>
      <c r="I1" s="101"/>
      <c r="J1" s="101"/>
    </row>
    <row r="2" spans="1:14" ht="23.25" customHeight="1" x14ac:dyDescent="0.15">
      <c r="A2" s="102" t="s">
        <v>48</v>
      </c>
      <c r="B2" s="102"/>
      <c r="C2" s="103"/>
      <c r="D2" s="103"/>
      <c r="E2" s="103"/>
      <c r="F2" s="103"/>
      <c r="G2" s="103"/>
      <c r="H2" s="103"/>
      <c r="I2" s="103"/>
      <c r="J2" s="103"/>
    </row>
    <row r="3" spans="1:14" ht="156" customHeight="1" x14ac:dyDescent="0.15">
      <c r="A3" s="104" t="s">
        <v>49</v>
      </c>
      <c r="B3" s="104"/>
      <c r="C3" s="104"/>
      <c r="D3" s="104"/>
      <c r="E3" s="104"/>
      <c r="F3" s="104"/>
      <c r="G3" s="104"/>
      <c r="H3" s="104"/>
      <c r="I3" s="104"/>
      <c r="J3" s="104"/>
    </row>
    <row r="4" spans="1:14" ht="42" customHeight="1" x14ac:dyDescent="0.15">
      <c r="A4" s="105" t="s">
        <v>50</v>
      </c>
      <c r="B4" s="106"/>
      <c r="C4" s="106"/>
      <c r="D4" s="106"/>
      <c r="E4" s="106"/>
      <c r="F4" s="106"/>
      <c r="G4" s="106"/>
      <c r="H4" s="106"/>
      <c r="I4" s="106"/>
      <c r="J4" s="107"/>
    </row>
    <row r="5" spans="1:14" ht="32.25" customHeight="1" x14ac:dyDescent="0.15">
      <c r="A5" s="108" t="s">
        <v>0</v>
      </c>
      <c r="B5" s="109" t="s">
        <v>103</v>
      </c>
      <c r="C5" s="108" t="s">
        <v>1</v>
      </c>
      <c r="D5" s="108" t="s">
        <v>58</v>
      </c>
      <c r="E5" s="108" t="s">
        <v>165</v>
      </c>
      <c r="F5" s="108" t="s">
        <v>158</v>
      </c>
      <c r="G5" s="108" t="s">
        <v>91</v>
      </c>
      <c r="H5" s="108"/>
      <c r="I5" s="111" t="s">
        <v>163</v>
      </c>
      <c r="J5" s="112"/>
    </row>
    <row r="6" spans="1:14" ht="32.25" customHeight="1" x14ac:dyDescent="0.15">
      <c r="A6" s="108"/>
      <c r="B6" s="110"/>
      <c r="C6" s="108"/>
      <c r="D6" s="108"/>
      <c r="E6" s="108"/>
      <c r="F6" s="108"/>
      <c r="G6" s="12" t="s">
        <v>43</v>
      </c>
      <c r="H6" s="12" t="s">
        <v>90</v>
      </c>
      <c r="I6" s="12" t="s">
        <v>159</v>
      </c>
      <c r="J6" s="12" t="s">
        <v>160</v>
      </c>
      <c r="L6" s="1" t="s">
        <v>166</v>
      </c>
    </row>
    <row r="7" spans="1:14" ht="132.75" customHeight="1" x14ac:dyDescent="0.15">
      <c r="A7" s="97" t="s">
        <v>2</v>
      </c>
      <c r="B7" s="4" t="s">
        <v>104</v>
      </c>
      <c r="C7" s="5" t="s">
        <v>9</v>
      </c>
      <c r="D7" s="5" t="s">
        <v>87</v>
      </c>
      <c r="E7" s="5" t="s">
        <v>139</v>
      </c>
      <c r="F7" s="6"/>
      <c r="G7" s="6" t="s">
        <v>44</v>
      </c>
      <c r="H7" s="6" t="s">
        <v>20</v>
      </c>
      <c r="I7" s="11">
        <v>0.33</v>
      </c>
      <c r="J7" s="11">
        <v>2.7</v>
      </c>
      <c r="L7" s="1" t="s">
        <v>168</v>
      </c>
      <c r="M7" s="1" t="s">
        <v>192</v>
      </c>
      <c r="N7" s="1">
        <f>(60+2.7)*3.3*12/1338.9</f>
        <v>1.8544476809321084</v>
      </c>
    </row>
    <row r="8" spans="1:14" ht="101.25" customHeight="1" x14ac:dyDescent="0.15">
      <c r="A8" s="97"/>
      <c r="B8" s="4" t="s">
        <v>105</v>
      </c>
      <c r="C8" s="5" t="s">
        <v>52</v>
      </c>
      <c r="D8" s="5" t="s">
        <v>53</v>
      </c>
      <c r="E8" s="5" t="s">
        <v>140</v>
      </c>
      <c r="F8" s="6"/>
      <c r="G8" s="6" t="s">
        <v>44</v>
      </c>
      <c r="H8" s="6" t="s">
        <v>39</v>
      </c>
      <c r="I8" s="11">
        <v>0.39</v>
      </c>
      <c r="J8" s="11">
        <v>2.7</v>
      </c>
      <c r="L8" s="1" t="s">
        <v>169</v>
      </c>
      <c r="M8" s="1" t="s">
        <v>193</v>
      </c>
      <c r="N8" s="1">
        <f>(60+2.7)*3.9*12/1338.9</f>
        <v>2.1916199865561281</v>
      </c>
    </row>
    <row r="9" spans="1:14" ht="114" customHeight="1" x14ac:dyDescent="0.15">
      <c r="A9" s="97" t="s">
        <v>3</v>
      </c>
      <c r="B9" s="4" t="s">
        <v>106</v>
      </c>
      <c r="C9" s="5" t="s">
        <v>54</v>
      </c>
      <c r="D9" s="5" t="s">
        <v>55</v>
      </c>
      <c r="E9" s="5" t="s">
        <v>141</v>
      </c>
      <c r="F9" s="6"/>
      <c r="G9" s="6" t="s">
        <v>44</v>
      </c>
      <c r="H9" s="6" t="s">
        <v>21</v>
      </c>
      <c r="I9" s="11">
        <v>0.82</v>
      </c>
      <c r="J9" s="11">
        <v>4.7</v>
      </c>
      <c r="L9" s="1" t="s">
        <v>170</v>
      </c>
      <c r="M9" s="1" t="s">
        <v>194</v>
      </c>
      <c r="N9" s="1">
        <f>(60+4.7)*8.2*12/1338.9</f>
        <v>4.7550078422585695</v>
      </c>
    </row>
    <row r="10" spans="1:14" ht="105" customHeight="1" x14ac:dyDescent="0.15">
      <c r="A10" s="97"/>
      <c r="B10" s="4" t="s">
        <v>107</v>
      </c>
      <c r="C10" s="5" t="s">
        <v>10</v>
      </c>
      <c r="D10" s="5" t="s">
        <v>96</v>
      </c>
      <c r="E10" s="5" t="s">
        <v>142</v>
      </c>
      <c r="F10" s="6"/>
      <c r="G10" s="6" t="s">
        <v>44</v>
      </c>
      <c r="H10" s="6" t="s">
        <v>22</v>
      </c>
      <c r="I10" s="17">
        <v>0.78</v>
      </c>
      <c r="J10" s="11">
        <v>4.7</v>
      </c>
      <c r="L10" s="1" t="s">
        <v>171</v>
      </c>
      <c r="M10" s="1" t="s">
        <v>195</v>
      </c>
      <c r="N10" s="1">
        <f>(60+4.7)*7.8*12/1338.9</f>
        <v>4.5230562401971763</v>
      </c>
    </row>
    <row r="11" spans="1:14" ht="144" customHeight="1" x14ac:dyDescent="0.15">
      <c r="A11" s="97"/>
      <c r="B11" s="4" t="s">
        <v>108</v>
      </c>
      <c r="C11" s="5" t="s">
        <v>56</v>
      </c>
      <c r="D11" s="5" t="s">
        <v>57</v>
      </c>
      <c r="E11" s="5" t="s">
        <v>143</v>
      </c>
      <c r="F11" s="6"/>
      <c r="G11" s="6" t="s">
        <v>44</v>
      </c>
      <c r="H11" s="6" t="s">
        <v>23</v>
      </c>
      <c r="I11" s="17">
        <v>0.76</v>
      </c>
      <c r="J11" s="11">
        <v>4.7</v>
      </c>
      <c r="L11" s="1" t="s">
        <v>172</v>
      </c>
      <c r="M11" s="1" t="s">
        <v>196</v>
      </c>
      <c r="N11" s="1">
        <f>(60+4.7)*7.6*12/1338.9</f>
        <v>4.4070804391664788</v>
      </c>
    </row>
    <row r="12" spans="1:14" ht="105" customHeight="1" x14ac:dyDescent="0.15">
      <c r="A12" s="97"/>
      <c r="B12" s="4" t="s">
        <v>109</v>
      </c>
      <c r="C12" s="5" t="s">
        <v>60</v>
      </c>
      <c r="D12" s="5" t="s">
        <v>61</v>
      </c>
      <c r="E12" s="5" t="s">
        <v>144</v>
      </c>
      <c r="F12" s="6"/>
      <c r="G12" s="7" t="s">
        <v>89</v>
      </c>
      <c r="H12" s="7" t="s">
        <v>45</v>
      </c>
      <c r="I12" s="11" t="s">
        <v>164</v>
      </c>
      <c r="J12" s="11" t="s">
        <v>164</v>
      </c>
      <c r="L12" s="1" t="s">
        <v>173</v>
      </c>
      <c r="M12" s="1">
        <f>3*60*12/1338.9</f>
        <v>1.6132646202106204</v>
      </c>
      <c r="N12" s="1" t="s">
        <v>197</v>
      </c>
    </row>
    <row r="13" spans="1:14" ht="108.75" customHeight="1" x14ac:dyDescent="0.15">
      <c r="A13" s="97" t="s">
        <v>11</v>
      </c>
      <c r="B13" s="4" t="s">
        <v>110</v>
      </c>
      <c r="C13" s="5" t="s">
        <v>62</v>
      </c>
      <c r="D13" s="5" t="s">
        <v>63</v>
      </c>
      <c r="E13" s="5" t="s">
        <v>145</v>
      </c>
      <c r="F13" s="6"/>
      <c r="G13" s="6" t="s">
        <v>44</v>
      </c>
      <c r="H13" s="6" t="s">
        <v>24</v>
      </c>
      <c r="I13" s="11">
        <v>0.4</v>
      </c>
      <c r="J13" s="11">
        <v>4.7</v>
      </c>
      <c r="L13" s="1" t="s">
        <v>174</v>
      </c>
      <c r="M13" s="1" t="s">
        <v>198</v>
      </c>
      <c r="N13" s="1">
        <f>(60+4.7)*4*12/1338.9</f>
        <v>2.3195160206139369</v>
      </c>
    </row>
    <row r="14" spans="1:14" ht="149.25" customHeight="1" x14ac:dyDescent="0.15">
      <c r="A14" s="97"/>
      <c r="B14" s="4" t="s">
        <v>111</v>
      </c>
      <c r="C14" s="5" t="s">
        <v>12</v>
      </c>
      <c r="D14" s="5" t="s">
        <v>95</v>
      </c>
      <c r="E14" s="5" t="s">
        <v>146</v>
      </c>
      <c r="F14" s="6"/>
      <c r="G14" s="6" t="s">
        <v>44</v>
      </c>
      <c r="H14" s="6" t="s">
        <v>25</v>
      </c>
      <c r="I14" s="11">
        <v>0.28000000000000003</v>
      </c>
      <c r="J14" s="11">
        <v>4.7</v>
      </c>
      <c r="L14" s="1" t="s">
        <v>175</v>
      </c>
      <c r="M14" s="1" t="s">
        <v>199</v>
      </c>
      <c r="N14" s="1">
        <f>(60+4.7)*2.8*12/1338.9</f>
        <v>1.6236612144297558</v>
      </c>
    </row>
    <row r="15" spans="1:14" ht="103.5" customHeight="1" x14ac:dyDescent="0.15">
      <c r="A15" s="97"/>
      <c r="B15" s="4" t="s">
        <v>112</v>
      </c>
      <c r="C15" s="5" t="s">
        <v>64</v>
      </c>
      <c r="D15" s="5" t="s">
        <v>98</v>
      </c>
      <c r="E15" s="5" t="s">
        <v>147</v>
      </c>
      <c r="F15" s="6"/>
      <c r="G15" s="6" t="s">
        <v>44</v>
      </c>
      <c r="H15" s="6" t="s">
        <v>26</v>
      </c>
      <c r="I15" s="11">
        <v>0.82</v>
      </c>
      <c r="J15" s="11">
        <v>4.5999999999999996</v>
      </c>
      <c r="L15" s="1" t="s">
        <v>176</v>
      </c>
      <c r="M15" s="1" t="s">
        <v>200</v>
      </c>
      <c r="N15" s="1">
        <f>(60+4.6)*8.2*12/1338.9</f>
        <v>4.747658525655388</v>
      </c>
    </row>
    <row r="16" spans="1:14" ht="104.25" customHeight="1" x14ac:dyDescent="0.15">
      <c r="A16" s="97"/>
      <c r="B16" s="4" t="s">
        <v>113</v>
      </c>
      <c r="C16" s="5" t="s">
        <v>65</v>
      </c>
      <c r="D16" s="5" t="s">
        <v>66</v>
      </c>
      <c r="E16" s="5" t="s">
        <v>148</v>
      </c>
      <c r="F16" s="6"/>
      <c r="G16" s="7" t="s">
        <v>88</v>
      </c>
      <c r="H16" s="7" t="s">
        <v>46</v>
      </c>
      <c r="I16" s="11" t="s">
        <v>164</v>
      </c>
      <c r="J16" s="11" t="s">
        <v>164</v>
      </c>
      <c r="L16" s="1" t="s">
        <v>177</v>
      </c>
      <c r="M16" s="1">
        <f>5.6*60*12/1338.9</f>
        <v>3.011427291059825</v>
      </c>
    </row>
    <row r="17" spans="1:14" ht="134.25" customHeight="1" x14ac:dyDescent="0.15">
      <c r="A17" s="97" t="s">
        <v>4</v>
      </c>
      <c r="B17" s="4" t="s">
        <v>114</v>
      </c>
      <c r="C17" s="5" t="s">
        <v>67</v>
      </c>
      <c r="D17" s="5" t="s">
        <v>68</v>
      </c>
      <c r="E17" s="5" t="s">
        <v>149</v>
      </c>
      <c r="F17" s="6"/>
      <c r="G17" s="6" t="s">
        <v>44</v>
      </c>
      <c r="H17" s="6" t="s">
        <v>27</v>
      </c>
      <c r="I17" s="11">
        <v>0.28000000000000003</v>
      </c>
      <c r="J17" s="11">
        <v>4.5999999999999996</v>
      </c>
      <c r="L17" s="1" t="s">
        <v>178</v>
      </c>
      <c r="M17" s="1" t="s">
        <v>201</v>
      </c>
      <c r="N17" s="1">
        <f>(60+4.6)*2.8*12/1338.9</f>
        <v>1.6211516916872055</v>
      </c>
    </row>
    <row r="18" spans="1:14" ht="130.5" customHeight="1" x14ac:dyDescent="0.15">
      <c r="A18" s="97"/>
      <c r="B18" s="4" t="s">
        <v>115</v>
      </c>
      <c r="C18" s="5" t="s">
        <v>13</v>
      </c>
      <c r="D18" s="5" t="s">
        <v>92</v>
      </c>
      <c r="E18" s="5" t="s">
        <v>150</v>
      </c>
      <c r="F18" s="8" t="s">
        <v>42</v>
      </c>
      <c r="G18" s="6" t="s">
        <v>44</v>
      </c>
      <c r="H18" s="6" t="s">
        <v>41</v>
      </c>
      <c r="I18" s="11">
        <v>0.41</v>
      </c>
      <c r="J18" s="11">
        <v>4.5999999999999996</v>
      </c>
      <c r="L18" s="1" t="s">
        <v>179</v>
      </c>
      <c r="M18" s="1" t="s">
        <v>202</v>
      </c>
      <c r="N18" s="1">
        <f>(60+4.6)*4.1*12/1338.9</f>
        <v>2.373829262827694</v>
      </c>
    </row>
    <row r="19" spans="1:14" ht="137.25" customHeight="1" x14ac:dyDescent="0.15">
      <c r="A19" s="97"/>
      <c r="B19" s="4" t="s">
        <v>116</v>
      </c>
      <c r="C19" s="5" t="s">
        <v>69</v>
      </c>
      <c r="D19" s="5" t="s">
        <v>70</v>
      </c>
      <c r="E19" s="5" t="s">
        <v>151</v>
      </c>
      <c r="F19" s="6"/>
      <c r="G19" s="6" t="s">
        <v>44</v>
      </c>
      <c r="H19" s="6" t="s">
        <v>26</v>
      </c>
      <c r="I19" s="11">
        <v>0.82</v>
      </c>
      <c r="J19" s="11">
        <v>4.5999999999999996</v>
      </c>
      <c r="L19" s="1" t="s">
        <v>176</v>
      </c>
      <c r="M19" s="1" t="s">
        <v>200</v>
      </c>
      <c r="N19" s="1">
        <f>(60+4.6)*8.2*12/1338.9</f>
        <v>4.747658525655388</v>
      </c>
    </row>
    <row r="20" spans="1:14" ht="93.75" customHeight="1" x14ac:dyDescent="0.15">
      <c r="A20" s="97" t="s">
        <v>5</v>
      </c>
      <c r="B20" s="4" t="s">
        <v>117</v>
      </c>
      <c r="C20" s="5" t="s">
        <v>71</v>
      </c>
      <c r="D20" s="5" t="s">
        <v>72</v>
      </c>
      <c r="E20" s="5" t="s">
        <v>152</v>
      </c>
      <c r="F20" s="6"/>
      <c r="G20" s="6" t="s">
        <v>44</v>
      </c>
      <c r="H20" s="6" t="s">
        <v>28</v>
      </c>
      <c r="I20" s="11">
        <v>0.51</v>
      </c>
      <c r="J20" s="11">
        <v>7.9</v>
      </c>
      <c r="K20" s="2"/>
      <c r="L20" s="1" t="s">
        <v>180</v>
      </c>
      <c r="M20" s="1" t="s">
        <v>203</v>
      </c>
      <c r="N20" s="1">
        <f>(60+7.9)*5.1*12/1338.9</f>
        <v>3.1036522518485326</v>
      </c>
    </row>
    <row r="21" spans="1:14" ht="90" customHeight="1" x14ac:dyDescent="0.15">
      <c r="A21" s="97"/>
      <c r="B21" s="4" t="s">
        <v>118</v>
      </c>
      <c r="C21" s="5" t="s">
        <v>73</v>
      </c>
      <c r="D21" s="5" t="s">
        <v>74</v>
      </c>
      <c r="E21" s="5" t="s">
        <v>153</v>
      </c>
      <c r="F21" s="6"/>
      <c r="G21" s="6" t="s">
        <v>44</v>
      </c>
      <c r="H21" s="6" t="s">
        <v>29</v>
      </c>
      <c r="I21" s="11">
        <v>0.42</v>
      </c>
      <c r="J21" s="11">
        <v>7.9</v>
      </c>
      <c r="K21" s="2"/>
      <c r="L21" s="1" t="s">
        <v>181</v>
      </c>
      <c r="M21" s="1" t="s">
        <v>204</v>
      </c>
      <c r="N21" s="1">
        <f>(60+7.9)*4.2*12/1338.9</f>
        <v>2.5559489132870272</v>
      </c>
    </row>
    <row r="22" spans="1:14" ht="102.75" customHeight="1" x14ac:dyDescent="0.15">
      <c r="A22" s="97" t="s">
        <v>6</v>
      </c>
      <c r="B22" s="4" t="s">
        <v>119</v>
      </c>
      <c r="C22" s="5" t="s">
        <v>75</v>
      </c>
      <c r="D22" s="5" t="s">
        <v>76</v>
      </c>
      <c r="E22" s="5" t="s">
        <v>154</v>
      </c>
      <c r="F22" s="6"/>
      <c r="G22" s="6" t="s">
        <v>44</v>
      </c>
      <c r="H22" s="6" t="s">
        <v>40</v>
      </c>
      <c r="I22" s="11">
        <v>0.74</v>
      </c>
      <c r="J22" s="11">
        <v>4.5999999999999996</v>
      </c>
      <c r="L22" s="1" t="s">
        <v>182</v>
      </c>
      <c r="M22" s="1" t="s">
        <v>205</v>
      </c>
      <c r="N22" s="1">
        <f>(60+4.6)*7.4*12/1338.9</f>
        <v>4.2844723280304722</v>
      </c>
    </row>
    <row r="23" spans="1:14" ht="126.75" customHeight="1" x14ac:dyDescent="0.15">
      <c r="A23" s="97"/>
      <c r="B23" s="4" t="s">
        <v>120</v>
      </c>
      <c r="C23" s="5" t="s">
        <v>77</v>
      </c>
      <c r="D23" s="5" t="s">
        <v>78</v>
      </c>
      <c r="E23" s="5" t="s">
        <v>155</v>
      </c>
      <c r="F23" s="6"/>
      <c r="G23" s="6" t="s">
        <v>44</v>
      </c>
      <c r="H23" s="6" t="s">
        <v>26</v>
      </c>
      <c r="I23" s="11">
        <v>0.82</v>
      </c>
      <c r="J23" s="11">
        <v>4.5999999999999996</v>
      </c>
      <c r="L23" s="1" t="s">
        <v>176</v>
      </c>
      <c r="M23" s="1" t="s">
        <v>200</v>
      </c>
      <c r="N23" s="1">
        <f>(60+4.6)*8.2*12/1338.9</f>
        <v>4.747658525655388</v>
      </c>
    </row>
    <row r="24" spans="1:14" ht="101.25" customHeight="1" x14ac:dyDescent="0.15">
      <c r="A24" s="97" t="s">
        <v>7</v>
      </c>
      <c r="B24" s="4" t="s">
        <v>121</v>
      </c>
      <c r="C24" s="5" t="s">
        <v>79</v>
      </c>
      <c r="D24" s="5" t="s">
        <v>80</v>
      </c>
      <c r="E24" s="5" t="s">
        <v>156</v>
      </c>
      <c r="F24" s="6"/>
      <c r="G24" s="6" t="s">
        <v>44</v>
      </c>
      <c r="H24" s="6" t="s">
        <v>30</v>
      </c>
      <c r="I24" s="11">
        <v>0.42</v>
      </c>
      <c r="J24" s="11">
        <v>5.4</v>
      </c>
      <c r="L24" s="1" t="s">
        <v>183</v>
      </c>
      <c r="M24" s="1" t="s">
        <v>206</v>
      </c>
      <c r="N24" s="1">
        <f>(60+5.4)*4.2*12/1338.9</f>
        <v>2.4618418104414075</v>
      </c>
    </row>
    <row r="25" spans="1:14" ht="129.75" customHeight="1" x14ac:dyDescent="0.15">
      <c r="A25" s="97"/>
      <c r="B25" s="4" t="s">
        <v>122</v>
      </c>
      <c r="C25" s="5" t="s">
        <v>81</v>
      </c>
      <c r="D25" s="5" t="s">
        <v>82</v>
      </c>
      <c r="E25" s="5" t="s">
        <v>157</v>
      </c>
      <c r="F25" s="6"/>
      <c r="G25" s="7" t="s">
        <v>217</v>
      </c>
      <c r="H25" s="7" t="s">
        <v>218</v>
      </c>
      <c r="I25" s="11" t="s">
        <v>164</v>
      </c>
      <c r="J25" s="11" t="s">
        <v>164</v>
      </c>
      <c r="L25" s="1">
        <f>3.8*12*60*1.75/1338.9</f>
        <v>3.5760699081335416</v>
      </c>
    </row>
    <row r="26" spans="1:14" ht="14.25" x14ac:dyDescent="0.15">
      <c r="A26" s="9"/>
      <c r="B26" s="9"/>
      <c r="C26" s="10"/>
      <c r="D26" s="10"/>
      <c r="E26" s="10"/>
      <c r="F26" s="9"/>
      <c r="G26" s="9"/>
      <c r="H26" s="9"/>
      <c r="I26" s="9"/>
      <c r="J26" s="9"/>
      <c r="L26" s="1">
        <v>0</v>
      </c>
      <c r="M26" s="1" t="s">
        <v>207</v>
      </c>
    </row>
    <row r="27" spans="1:14" ht="14.25" x14ac:dyDescent="0.15">
      <c r="A27" s="9"/>
      <c r="B27" s="9"/>
      <c r="C27" s="10"/>
      <c r="D27" s="10"/>
      <c r="E27" s="10"/>
      <c r="F27" s="9"/>
      <c r="G27" s="9"/>
      <c r="H27" s="9"/>
      <c r="I27" s="9"/>
      <c r="J27" s="9"/>
      <c r="L27" s="1">
        <v>0</v>
      </c>
      <c r="M27" s="1" t="s">
        <v>207</v>
      </c>
    </row>
    <row r="28" spans="1:14" ht="44.25" customHeight="1" x14ac:dyDescent="0.15">
      <c r="A28" s="98" t="s">
        <v>51</v>
      </c>
      <c r="B28" s="98"/>
      <c r="C28" s="98"/>
      <c r="D28" s="98"/>
      <c r="E28" s="98"/>
      <c r="F28" s="98"/>
      <c r="G28" s="98"/>
      <c r="H28" s="98"/>
      <c r="I28" s="98"/>
      <c r="J28" s="98"/>
      <c r="L28" s="1">
        <v>0</v>
      </c>
      <c r="M28" s="1" t="s">
        <v>207</v>
      </c>
    </row>
    <row r="29" spans="1:14" ht="32.25" customHeight="1" x14ac:dyDescent="0.15">
      <c r="A29" s="93" t="s">
        <v>0</v>
      </c>
      <c r="B29" s="99" t="s">
        <v>103</v>
      </c>
      <c r="C29" s="93" t="s">
        <v>1</v>
      </c>
      <c r="D29" s="93" t="s">
        <v>58</v>
      </c>
      <c r="E29" s="93" t="s">
        <v>59</v>
      </c>
      <c r="F29" s="93" t="s">
        <v>161</v>
      </c>
      <c r="G29" s="93" t="s">
        <v>91</v>
      </c>
      <c r="H29" s="93"/>
      <c r="I29" s="94" t="s">
        <v>163</v>
      </c>
      <c r="J29" s="95"/>
      <c r="L29" s="1">
        <v>0</v>
      </c>
      <c r="M29" s="1" t="s">
        <v>207</v>
      </c>
    </row>
    <row r="30" spans="1:14" ht="32.25" customHeight="1" x14ac:dyDescent="0.15">
      <c r="A30" s="93"/>
      <c r="B30" s="100"/>
      <c r="C30" s="93"/>
      <c r="D30" s="93"/>
      <c r="E30" s="93"/>
      <c r="F30" s="93"/>
      <c r="G30" s="13" t="s">
        <v>43</v>
      </c>
      <c r="H30" s="13" t="s">
        <v>90</v>
      </c>
      <c r="I30" s="13" t="s">
        <v>162</v>
      </c>
      <c r="J30" s="13" t="s">
        <v>160</v>
      </c>
      <c r="L30" s="1" t="s">
        <v>167</v>
      </c>
      <c r="M30" s="1" t="s">
        <v>208</v>
      </c>
    </row>
    <row r="31" spans="1:14" ht="107.25" customHeight="1" x14ac:dyDescent="0.15">
      <c r="A31" s="96" t="s">
        <v>5</v>
      </c>
      <c r="B31" s="11" t="s">
        <v>123</v>
      </c>
      <c r="C31" s="7" t="s">
        <v>83</v>
      </c>
      <c r="D31" s="7" t="s">
        <v>84</v>
      </c>
      <c r="E31" s="5" t="s">
        <v>131</v>
      </c>
      <c r="F31" s="6"/>
      <c r="G31" s="6" t="s">
        <v>44</v>
      </c>
      <c r="H31" s="6" t="s">
        <v>31</v>
      </c>
      <c r="I31" s="11">
        <v>0.4</v>
      </c>
      <c r="J31" s="11">
        <v>4.5999999999999996</v>
      </c>
      <c r="L31" s="1" t="s">
        <v>184</v>
      </c>
      <c r="M31" s="1" t="s">
        <v>209</v>
      </c>
      <c r="N31" s="1">
        <f>(60+4.6)*4*12/1338.9</f>
        <v>2.3159309881245793</v>
      </c>
    </row>
    <row r="32" spans="1:14" ht="135.75" customHeight="1" x14ac:dyDescent="0.15">
      <c r="A32" s="96"/>
      <c r="B32" s="11" t="s">
        <v>124</v>
      </c>
      <c r="C32" s="7" t="s">
        <v>85</v>
      </c>
      <c r="D32" s="7" t="s">
        <v>86</v>
      </c>
      <c r="E32" s="5" t="s">
        <v>132</v>
      </c>
      <c r="F32" s="6"/>
      <c r="G32" s="6" t="s">
        <v>44</v>
      </c>
      <c r="H32" s="6" t="s">
        <v>32</v>
      </c>
      <c r="I32" s="11">
        <v>0.6</v>
      </c>
      <c r="J32" s="11">
        <v>4.5999999999999996</v>
      </c>
      <c r="L32" s="1" t="s">
        <v>185</v>
      </c>
      <c r="M32" s="1" t="s">
        <v>210</v>
      </c>
      <c r="N32" s="1">
        <f>(60+4.6)*6*12/1338.9</f>
        <v>3.4738964821868694</v>
      </c>
    </row>
    <row r="33" spans="1:14" ht="135.75" customHeight="1" x14ac:dyDescent="0.15">
      <c r="A33" s="96"/>
      <c r="B33" s="11" t="s">
        <v>125</v>
      </c>
      <c r="C33" s="7" t="s">
        <v>14</v>
      </c>
      <c r="D33" s="15" t="s">
        <v>99</v>
      </c>
      <c r="E33" s="5" t="s">
        <v>133</v>
      </c>
      <c r="F33" s="6"/>
      <c r="G33" s="6" t="s">
        <v>44</v>
      </c>
      <c r="H33" s="6" t="s">
        <v>33</v>
      </c>
      <c r="I33" s="16">
        <v>0.35</v>
      </c>
      <c r="J33" s="11">
        <v>4.5999999999999996</v>
      </c>
      <c r="L33" s="1" t="s">
        <v>186</v>
      </c>
      <c r="M33" s="1" t="s">
        <v>211</v>
      </c>
      <c r="N33" s="1">
        <f>(60+4.6)*3.5*12/1338.9</f>
        <v>2.0264396146090071</v>
      </c>
    </row>
    <row r="34" spans="1:14" ht="129.75" customHeight="1" x14ac:dyDescent="0.15">
      <c r="A34" s="96" t="s">
        <v>6</v>
      </c>
      <c r="B34" s="11" t="s">
        <v>126</v>
      </c>
      <c r="C34" s="7" t="s">
        <v>97</v>
      </c>
      <c r="D34" s="15" t="s">
        <v>100</v>
      </c>
      <c r="E34" s="5" t="s">
        <v>134</v>
      </c>
      <c r="F34" s="6"/>
      <c r="G34" s="6" t="s">
        <v>44</v>
      </c>
      <c r="H34" s="6" t="s">
        <v>34</v>
      </c>
      <c r="I34" s="16">
        <v>0.93</v>
      </c>
      <c r="J34" s="11">
        <v>4.5999999999999996</v>
      </c>
      <c r="L34" s="1" t="s">
        <v>187</v>
      </c>
      <c r="M34" s="1" t="s">
        <v>212</v>
      </c>
      <c r="N34" s="1">
        <f>(60+4.6)*9.3*12/1338.9</f>
        <v>5.3845395473896476</v>
      </c>
    </row>
    <row r="35" spans="1:14" ht="104.25" customHeight="1" x14ac:dyDescent="0.15">
      <c r="A35" s="96"/>
      <c r="B35" s="11" t="s">
        <v>127</v>
      </c>
      <c r="C35" s="7" t="s">
        <v>17</v>
      </c>
      <c r="D35" s="5" t="s">
        <v>93</v>
      </c>
      <c r="E35" s="5" t="s">
        <v>135</v>
      </c>
      <c r="F35" s="6"/>
      <c r="G35" s="6" t="s">
        <v>44</v>
      </c>
      <c r="H35" s="6" t="s">
        <v>35</v>
      </c>
      <c r="I35" s="16">
        <v>0.08</v>
      </c>
      <c r="J35" s="11">
        <v>4.5999999999999996</v>
      </c>
      <c r="L35" s="1" t="s">
        <v>188</v>
      </c>
      <c r="M35" s="1" t="s">
        <v>213</v>
      </c>
      <c r="N35" s="1">
        <f>(60+4.6)*0.8*12/1338.9</f>
        <v>0.46318619762491592</v>
      </c>
    </row>
    <row r="36" spans="1:14" ht="110.25" customHeight="1" x14ac:dyDescent="0.15">
      <c r="A36" s="5" t="s">
        <v>16</v>
      </c>
      <c r="B36" s="11" t="s">
        <v>128</v>
      </c>
      <c r="C36" s="7" t="s">
        <v>15</v>
      </c>
      <c r="D36" s="5" t="s">
        <v>94</v>
      </c>
      <c r="E36" s="5" t="s">
        <v>136</v>
      </c>
      <c r="F36" s="6"/>
      <c r="G36" s="6" t="s">
        <v>44</v>
      </c>
      <c r="H36" s="6" t="s">
        <v>36</v>
      </c>
      <c r="I36" s="17">
        <v>0.41</v>
      </c>
      <c r="J36" s="11">
        <v>4.5999999999999996</v>
      </c>
      <c r="L36" s="1" t="s">
        <v>189</v>
      </c>
      <c r="M36" s="1" t="s">
        <v>214</v>
      </c>
      <c r="N36" s="1">
        <f>(60+4.6)*4.1*12/1338.9</f>
        <v>2.373829262827694</v>
      </c>
    </row>
    <row r="37" spans="1:14" ht="120.75" customHeight="1" x14ac:dyDescent="0.15">
      <c r="A37" s="11" t="s">
        <v>8</v>
      </c>
      <c r="B37" s="11" t="s">
        <v>129</v>
      </c>
      <c r="C37" s="7" t="s">
        <v>18</v>
      </c>
      <c r="D37" s="14" t="s">
        <v>101</v>
      </c>
      <c r="E37" s="5" t="s">
        <v>137</v>
      </c>
      <c r="F37" s="6"/>
      <c r="G37" s="6" t="s">
        <v>44</v>
      </c>
      <c r="H37" s="6" t="s">
        <v>37</v>
      </c>
      <c r="I37" s="11">
        <v>0.2</v>
      </c>
      <c r="J37" s="11">
        <v>4.5999999999999996</v>
      </c>
      <c r="L37" s="1" t="s">
        <v>190</v>
      </c>
      <c r="M37" s="1" t="s">
        <v>215</v>
      </c>
      <c r="N37" s="1">
        <f>(60+4.6)*2*12/1338.9</f>
        <v>1.1579654940622897</v>
      </c>
    </row>
    <row r="38" spans="1:14" ht="120.75" customHeight="1" x14ac:dyDescent="0.15">
      <c r="A38" s="11" t="s">
        <v>3</v>
      </c>
      <c r="B38" s="11" t="s">
        <v>130</v>
      </c>
      <c r="C38" s="7" t="s">
        <v>19</v>
      </c>
      <c r="D38" s="14" t="s">
        <v>102</v>
      </c>
      <c r="E38" s="5" t="s">
        <v>138</v>
      </c>
      <c r="F38" s="6"/>
      <c r="G38" s="6" t="s">
        <v>44</v>
      </c>
      <c r="H38" s="6" t="s">
        <v>38</v>
      </c>
      <c r="I38" s="11">
        <v>0.44</v>
      </c>
      <c r="J38" s="11">
        <v>4.7</v>
      </c>
      <c r="L38" s="1" t="s">
        <v>191</v>
      </c>
      <c r="M38" s="1" t="s">
        <v>216</v>
      </c>
      <c r="N38" s="1">
        <f>(60+4.6)*4.4*12/1338.9</f>
        <v>2.5475240869370377</v>
      </c>
    </row>
  </sheetData>
  <mergeCells count="30">
    <mergeCell ref="A17:A19"/>
    <mergeCell ref="A1:J1"/>
    <mergeCell ref="A2:J2"/>
    <mergeCell ref="A3:J3"/>
    <mergeCell ref="A4:J4"/>
    <mergeCell ref="A5:A6"/>
    <mergeCell ref="B5:B6"/>
    <mergeCell ref="C5:C6"/>
    <mergeCell ref="D5:D6"/>
    <mergeCell ref="E5:E6"/>
    <mergeCell ref="F5:F6"/>
    <mergeCell ref="G5:H5"/>
    <mergeCell ref="I5:J5"/>
    <mergeCell ref="A7:A8"/>
    <mergeCell ref="A9:A12"/>
    <mergeCell ref="A13:A16"/>
    <mergeCell ref="G29:H29"/>
    <mergeCell ref="I29:J29"/>
    <mergeCell ref="A31:A33"/>
    <mergeCell ref="A34:A35"/>
    <mergeCell ref="A20:A21"/>
    <mergeCell ref="A22:A23"/>
    <mergeCell ref="A24:A25"/>
    <mergeCell ref="A28:J28"/>
    <mergeCell ref="A29:A30"/>
    <mergeCell ref="B29:B30"/>
    <mergeCell ref="C29:C30"/>
    <mergeCell ref="D29:D30"/>
    <mergeCell ref="E29:E30"/>
    <mergeCell ref="F29:F30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2"/>
  <sheetViews>
    <sheetView topLeftCell="A19" workbookViewId="0">
      <selection activeCell="J31" sqref="J31"/>
    </sheetView>
  </sheetViews>
  <sheetFormatPr defaultRowHeight="13.5" x14ac:dyDescent="0.15"/>
  <cols>
    <col min="3" max="6" width="26.875" customWidth="1"/>
    <col min="7" max="7" width="8.25" customWidth="1"/>
    <col min="8" max="8" width="24.375" customWidth="1"/>
    <col min="9" max="11" width="31.875" customWidth="1"/>
    <col min="12" max="12" width="24.375" customWidth="1"/>
  </cols>
  <sheetData>
    <row r="1" spans="1:12" ht="39" customHeight="1" thickBot="1" x14ac:dyDescent="0.2">
      <c r="D1" t="s">
        <v>379</v>
      </c>
      <c r="E1" t="s">
        <v>377</v>
      </c>
      <c r="F1" t="s">
        <v>378</v>
      </c>
      <c r="G1" t="s">
        <v>385</v>
      </c>
      <c r="H1" t="s">
        <v>380</v>
      </c>
      <c r="I1" t="s">
        <v>381</v>
      </c>
      <c r="J1" t="s">
        <v>383</v>
      </c>
      <c r="K1" t="s">
        <v>382</v>
      </c>
      <c r="L1" t="s">
        <v>384</v>
      </c>
    </row>
    <row r="2" spans="1:12" ht="14.25" x14ac:dyDescent="0.15">
      <c r="A2" s="57" t="s">
        <v>104</v>
      </c>
      <c r="B2" s="64" t="s">
        <v>9</v>
      </c>
      <c r="C2" s="45" t="s">
        <v>44</v>
      </c>
      <c r="D2" s="45" t="s">
        <v>307</v>
      </c>
      <c r="E2" s="46">
        <v>0.33</v>
      </c>
      <c r="F2" s="46">
        <v>2.7</v>
      </c>
      <c r="G2">
        <v>5</v>
      </c>
      <c r="H2">
        <f>G2-5</f>
        <v>0</v>
      </c>
      <c r="I2">
        <f>(H2+F2)*E2/133.89</f>
        <v>6.6547165583688119E-3</v>
      </c>
      <c r="J2">
        <v>8</v>
      </c>
      <c r="K2">
        <f>I2*J2</f>
        <v>5.3237732466950495E-2</v>
      </c>
      <c r="L2">
        <v>0.05</v>
      </c>
    </row>
    <row r="3" spans="1:12" ht="43.5" thickBot="1" x14ac:dyDescent="0.2">
      <c r="A3" s="58" t="s">
        <v>105</v>
      </c>
      <c r="B3" s="67" t="s">
        <v>52</v>
      </c>
      <c r="C3" s="6" t="s">
        <v>44</v>
      </c>
      <c r="D3" s="6" t="s">
        <v>307</v>
      </c>
      <c r="E3" s="74">
        <v>0.39</v>
      </c>
      <c r="F3" s="74">
        <v>2.7</v>
      </c>
      <c r="H3">
        <f t="shared" ref="H3:H32" si="0">G3-5</f>
        <v>-5</v>
      </c>
      <c r="I3">
        <f t="shared" ref="I3:I32" si="1">(H3+F3)*E3/133.89</f>
        <v>-6.699529464485772E-3</v>
      </c>
      <c r="K3">
        <f t="shared" ref="K3:K32" si="2">I3*J3</f>
        <v>0</v>
      </c>
      <c r="L3">
        <v>0.06</v>
      </c>
    </row>
    <row r="4" spans="1:12" ht="14.25" x14ac:dyDescent="0.15">
      <c r="A4" s="57" t="s">
        <v>106</v>
      </c>
      <c r="B4" s="67" t="s">
        <v>54</v>
      </c>
      <c r="C4" s="6" t="s">
        <v>44</v>
      </c>
      <c r="D4" s="6" t="s">
        <v>307</v>
      </c>
      <c r="E4" s="74">
        <v>0.82</v>
      </c>
      <c r="F4" s="74">
        <v>4.7</v>
      </c>
      <c r="H4">
        <f t="shared" si="0"/>
        <v>-5</v>
      </c>
      <c r="I4">
        <f t="shared" si="1"/>
        <v>-1.837329150795428E-3</v>
      </c>
      <c r="K4">
        <f t="shared" si="2"/>
        <v>0</v>
      </c>
      <c r="L4">
        <v>0.23</v>
      </c>
    </row>
    <row r="5" spans="1:12" ht="14.25" x14ac:dyDescent="0.15">
      <c r="A5" s="23" t="s">
        <v>107</v>
      </c>
      <c r="B5" s="67" t="s">
        <v>10</v>
      </c>
      <c r="C5" s="6" t="s">
        <v>44</v>
      </c>
      <c r="D5" s="6" t="s">
        <v>307</v>
      </c>
      <c r="E5" s="17">
        <v>0.78</v>
      </c>
      <c r="F5" s="74">
        <v>4.7</v>
      </c>
      <c r="H5">
        <f t="shared" si="0"/>
        <v>-5</v>
      </c>
      <c r="I5">
        <f t="shared" si="1"/>
        <v>-1.747703338561505E-3</v>
      </c>
      <c r="K5">
        <f t="shared" si="2"/>
        <v>0</v>
      </c>
    </row>
    <row r="6" spans="1:12" ht="28.5" x14ac:dyDescent="0.15">
      <c r="A6" s="23" t="s">
        <v>108</v>
      </c>
      <c r="B6" s="67" t="s">
        <v>56</v>
      </c>
      <c r="C6" s="6" t="s">
        <v>44</v>
      </c>
      <c r="D6" s="6" t="s">
        <v>310</v>
      </c>
      <c r="E6" s="17">
        <v>0.76</v>
      </c>
      <c r="F6" s="74">
        <v>4.7</v>
      </c>
      <c r="H6">
        <f t="shared" si="0"/>
        <v>-5</v>
      </c>
      <c r="I6">
        <f t="shared" si="1"/>
        <v>-1.7028904324445432E-3</v>
      </c>
      <c r="K6">
        <f t="shared" si="2"/>
        <v>0</v>
      </c>
    </row>
    <row r="7" spans="1:12" ht="28.5" x14ac:dyDescent="0.15">
      <c r="A7" s="23" t="s">
        <v>324</v>
      </c>
      <c r="B7" s="67" t="s">
        <v>323</v>
      </c>
      <c r="C7" s="6" t="s">
        <v>329</v>
      </c>
      <c r="D7" s="6" t="s">
        <v>310</v>
      </c>
      <c r="E7" s="17">
        <v>0.76</v>
      </c>
      <c r="F7" s="74">
        <v>4.7</v>
      </c>
      <c r="H7">
        <f t="shared" si="0"/>
        <v>-5</v>
      </c>
      <c r="I7">
        <f t="shared" si="1"/>
        <v>-1.7028904324445432E-3</v>
      </c>
      <c r="K7">
        <f t="shared" si="2"/>
        <v>0</v>
      </c>
      <c r="L7">
        <v>0.21</v>
      </c>
    </row>
    <row r="8" spans="1:12" ht="71.25" x14ac:dyDescent="0.15">
      <c r="A8" s="23" t="s">
        <v>109</v>
      </c>
      <c r="B8" s="67" t="s">
        <v>60</v>
      </c>
      <c r="C8" s="7" t="s">
        <v>225</v>
      </c>
      <c r="D8" s="55" t="s">
        <v>311</v>
      </c>
      <c r="E8" s="74">
        <v>19.5</v>
      </c>
      <c r="F8" s="74">
        <v>1</v>
      </c>
      <c r="H8">
        <f t="shared" si="0"/>
        <v>-5</v>
      </c>
      <c r="I8">
        <f t="shared" si="1"/>
        <v>-0.58256777952050198</v>
      </c>
      <c r="K8">
        <f t="shared" si="2"/>
        <v>0</v>
      </c>
    </row>
    <row r="9" spans="1:12" ht="15" thickBot="1" x14ac:dyDescent="0.2">
      <c r="A9" s="58" t="s">
        <v>130</v>
      </c>
      <c r="B9" s="68" t="s">
        <v>19</v>
      </c>
      <c r="C9" s="6" t="s">
        <v>44</v>
      </c>
      <c r="D9" s="6" t="s">
        <v>307</v>
      </c>
      <c r="E9" s="74">
        <v>0.44</v>
      </c>
      <c r="F9" s="74">
        <v>4.7</v>
      </c>
      <c r="H9">
        <f t="shared" si="0"/>
        <v>-5</v>
      </c>
      <c r="I9">
        <f t="shared" si="1"/>
        <v>-9.8588393457315661E-4</v>
      </c>
      <c r="K9">
        <f t="shared" si="2"/>
        <v>0</v>
      </c>
    </row>
    <row r="10" spans="1:12" ht="28.5" x14ac:dyDescent="0.15">
      <c r="A10" s="57" t="s">
        <v>110</v>
      </c>
      <c r="B10" s="67" t="s">
        <v>62</v>
      </c>
      <c r="C10" s="6" t="s">
        <v>44</v>
      </c>
      <c r="D10" s="6" t="s">
        <v>307</v>
      </c>
      <c r="E10" s="74">
        <v>0.4</v>
      </c>
      <c r="F10" s="74">
        <v>4.7</v>
      </c>
      <c r="H10">
        <f t="shared" si="0"/>
        <v>-5</v>
      </c>
      <c r="I10">
        <f t="shared" si="1"/>
        <v>-8.9625812233923329E-4</v>
      </c>
      <c r="K10">
        <f t="shared" si="2"/>
        <v>0</v>
      </c>
      <c r="L10">
        <v>0.23</v>
      </c>
    </row>
    <row r="11" spans="1:12" ht="28.5" x14ac:dyDescent="0.15">
      <c r="A11" s="23" t="s">
        <v>111</v>
      </c>
      <c r="B11" s="67" t="s">
        <v>12</v>
      </c>
      <c r="C11" s="6" t="s">
        <v>44</v>
      </c>
      <c r="D11" s="6" t="s">
        <v>307</v>
      </c>
      <c r="E11" s="74">
        <v>0.28000000000000003</v>
      </c>
      <c r="F11" s="74">
        <v>4.7</v>
      </c>
      <c r="H11">
        <f t="shared" si="0"/>
        <v>-5</v>
      </c>
      <c r="I11">
        <f t="shared" si="1"/>
        <v>-6.2738068563746334E-4</v>
      </c>
      <c r="K11">
        <f t="shared" si="2"/>
        <v>0</v>
      </c>
    </row>
    <row r="12" spans="1:12" ht="28.5" x14ac:dyDescent="0.15">
      <c r="A12" s="23" t="s">
        <v>112</v>
      </c>
      <c r="B12" s="67" t="s">
        <v>64</v>
      </c>
      <c r="C12" s="6" t="s">
        <v>44</v>
      </c>
      <c r="D12" s="6" t="s">
        <v>307</v>
      </c>
      <c r="E12" s="74">
        <v>0.82</v>
      </c>
      <c r="F12" s="74">
        <v>4.5999999999999996</v>
      </c>
      <c r="H12">
        <f t="shared" si="0"/>
        <v>-5</v>
      </c>
      <c r="I12">
        <f t="shared" si="1"/>
        <v>-2.4497722010605747E-3</v>
      </c>
      <c r="K12">
        <f t="shared" si="2"/>
        <v>0</v>
      </c>
      <c r="L12">
        <v>0.47</v>
      </c>
    </row>
    <row r="13" spans="1:12" ht="72" thickBot="1" x14ac:dyDescent="0.2">
      <c r="A13" s="58" t="s">
        <v>113</v>
      </c>
      <c r="B13" s="67" t="s">
        <v>65</v>
      </c>
      <c r="C13" s="7" t="s">
        <v>226</v>
      </c>
      <c r="D13" s="55" t="s">
        <v>311</v>
      </c>
      <c r="E13" s="74">
        <v>36.4</v>
      </c>
      <c r="F13" s="74">
        <v>1</v>
      </c>
      <c r="H13">
        <f t="shared" si="0"/>
        <v>-5</v>
      </c>
      <c r="I13">
        <f t="shared" si="1"/>
        <v>-1.087459855104937</v>
      </c>
      <c r="K13">
        <f t="shared" si="2"/>
        <v>0</v>
      </c>
    </row>
    <row r="14" spans="1:12" ht="15" thickBot="1" x14ac:dyDescent="0.2">
      <c r="A14" s="59" t="s">
        <v>128</v>
      </c>
      <c r="B14" s="68" t="s">
        <v>15</v>
      </c>
      <c r="C14" s="6" t="s">
        <v>44</v>
      </c>
      <c r="D14" s="6" t="s">
        <v>307</v>
      </c>
      <c r="E14" s="17">
        <v>0.41</v>
      </c>
      <c r="F14" s="74">
        <v>4.5999999999999996</v>
      </c>
      <c r="H14">
        <f t="shared" si="0"/>
        <v>-5</v>
      </c>
      <c r="I14">
        <f t="shared" si="1"/>
        <v>-1.2248861005302873E-3</v>
      </c>
      <c r="K14">
        <f t="shared" si="2"/>
        <v>0</v>
      </c>
    </row>
    <row r="15" spans="1:12" ht="28.5" x14ac:dyDescent="0.15">
      <c r="A15" s="57" t="s">
        <v>114</v>
      </c>
      <c r="B15" s="67" t="s">
        <v>67</v>
      </c>
      <c r="C15" s="6" t="s">
        <v>44</v>
      </c>
      <c r="D15" s="6" t="s">
        <v>307</v>
      </c>
      <c r="E15" s="74">
        <v>0.28000000000000003</v>
      </c>
      <c r="F15" s="74">
        <v>4.5999999999999996</v>
      </c>
      <c r="H15">
        <f t="shared" si="0"/>
        <v>-5</v>
      </c>
      <c r="I15">
        <f t="shared" si="1"/>
        <v>-8.3650758084995234E-4</v>
      </c>
      <c r="K15">
        <f t="shared" si="2"/>
        <v>0</v>
      </c>
      <c r="L15">
        <v>0.08</v>
      </c>
    </row>
    <row r="16" spans="1:12" ht="28.5" x14ac:dyDescent="0.15">
      <c r="A16" s="23" t="s">
        <v>115</v>
      </c>
      <c r="B16" s="67" t="s">
        <v>13</v>
      </c>
      <c r="C16" s="6" t="s">
        <v>44</v>
      </c>
      <c r="D16" s="6" t="s">
        <v>307</v>
      </c>
      <c r="E16" s="74">
        <v>0.41</v>
      </c>
      <c r="F16" s="74">
        <v>4.5999999999999996</v>
      </c>
      <c r="H16">
        <f t="shared" si="0"/>
        <v>-5</v>
      </c>
      <c r="I16">
        <f t="shared" si="1"/>
        <v>-1.2248861005302873E-3</v>
      </c>
      <c r="K16">
        <f t="shared" si="2"/>
        <v>0</v>
      </c>
      <c r="L16">
        <v>0.24</v>
      </c>
    </row>
    <row r="17" spans="1:12" ht="15" thickBot="1" x14ac:dyDescent="0.2">
      <c r="A17" s="58" t="s">
        <v>116</v>
      </c>
      <c r="B17" s="67" t="s">
        <v>69</v>
      </c>
      <c r="C17" s="6" t="s">
        <v>44</v>
      </c>
      <c r="D17" s="6" t="s">
        <v>307</v>
      </c>
      <c r="E17" s="74">
        <v>0.82</v>
      </c>
      <c r="F17" s="74">
        <v>4.5999999999999996</v>
      </c>
      <c r="H17">
        <f t="shared" si="0"/>
        <v>-5</v>
      </c>
      <c r="I17">
        <f t="shared" si="1"/>
        <v>-2.4497722010605747E-3</v>
      </c>
      <c r="K17">
        <f t="shared" si="2"/>
        <v>0</v>
      </c>
    </row>
    <row r="18" spans="1:12" ht="28.5" x14ac:dyDescent="0.15">
      <c r="A18" s="57" t="s">
        <v>117</v>
      </c>
      <c r="B18" s="67" t="s">
        <v>71</v>
      </c>
      <c r="C18" s="6" t="s">
        <v>44</v>
      </c>
      <c r="D18" s="6" t="s">
        <v>307</v>
      </c>
      <c r="E18" s="74">
        <v>0.51</v>
      </c>
      <c r="F18" s="74">
        <v>7.9</v>
      </c>
      <c r="H18">
        <f t="shared" si="0"/>
        <v>-5</v>
      </c>
      <c r="I18">
        <f t="shared" si="1"/>
        <v>1.1046381357831059E-2</v>
      </c>
      <c r="K18">
        <f t="shared" si="2"/>
        <v>0</v>
      </c>
      <c r="L18">
        <v>0.55000000000000004</v>
      </c>
    </row>
    <row r="19" spans="1:12" ht="28.5" x14ac:dyDescent="0.15">
      <c r="A19" s="23" t="s">
        <v>118</v>
      </c>
      <c r="B19" s="67" t="s">
        <v>73</v>
      </c>
      <c r="C19" s="6" t="s">
        <v>44</v>
      </c>
      <c r="D19" s="6" t="s">
        <v>307</v>
      </c>
      <c r="E19" s="74">
        <v>0.42</v>
      </c>
      <c r="F19" s="74">
        <v>7.9</v>
      </c>
      <c r="H19">
        <f t="shared" si="0"/>
        <v>-5</v>
      </c>
      <c r="I19">
        <f t="shared" si="1"/>
        <v>9.0970199417432247E-3</v>
      </c>
      <c r="K19">
        <f t="shared" si="2"/>
        <v>0</v>
      </c>
      <c r="L19">
        <v>0.32</v>
      </c>
    </row>
    <row r="20" spans="1:12" ht="28.5" x14ac:dyDescent="0.15">
      <c r="A20" s="23" t="s">
        <v>123</v>
      </c>
      <c r="B20" s="68" t="s">
        <v>83</v>
      </c>
      <c r="C20" s="6" t="s">
        <v>44</v>
      </c>
      <c r="D20" s="6" t="s">
        <v>307</v>
      </c>
      <c r="E20" s="74">
        <v>0.4</v>
      </c>
      <c r="F20" s="74">
        <v>4.5999999999999996</v>
      </c>
      <c r="H20">
        <f t="shared" si="0"/>
        <v>-5</v>
      </c>
      <c r="I20">
        <f t="shared" si="1"/>
        <v>-1.1950108297856461E-3</v>
      </c>
      <c r="K20">
        <f t="shared" si="2"/>
        <v>0</v>
      </c>
    </row>
    <row r="21" spans="1:12" ht="28.5" x14ac:dyDescent="0.15">
      <c r="A21" s="23" t="s">
        <v>124</v>
      </c>
      <c r="B21" s="68" t="s">
        <v>85</v>
      </c>
      <c r="C21" s="6" t="s">
        <v>44</v>
      </c>
      <c r="D21" s="6" t="s">
        <v>307</v>
      </c>
      <c r="E21" s="74">
        <v>0.6</v>
      </c>
      <c r="F21" s="74">
        <v>4.5999999999999996</v>
      </c>
      <c r="H21">
        <f t="shared" si="0"/>
        <v>-5</v>
      </c>
      <c r="I21">
        <f t="shared" si="1"/>
        <v>-1.7925162446784692E-3</v>
      </c>
      <c r="K21">
        <f t="shared" si="2"/>
        <v>0</v>
      </c>
    </row>
    <row r="22" spans="1:12" ht="28.5" x14ac:dyDescent="0.15">
      <c r="A22" s="23" t="s">
        <v>235</v>
      </c>
      <c r="B22" s="67" t="s">
        <v>236</v>
      </c>
      <c r="C22" s="6" t="s">
        <v>44</v>
      </c>
      <c r="D22" s="6" t="s">
        <v>307</v>
      </c>
      <c r="E22" s="74">
        <v>0.02</v>
      </c>
      <c r="F22" s="74">
        <v>4.5999999999999996</v>
      </c>
      <c r="H22">
        <f t="shared" si="0"/>
        <v>-5</v>
      </c>
      <c r="I22">
        <f t="shared" si="1"/>
        <v>-5.9750541489282303E-5</v>
      </c>
      <c r="K22">
        <f t="shared" si="2"/>
        <v>0</v>
      </c>
    </row>
    <row r="23" spans="1:12" ht="29.25" thickBot="1" x14ac:dyDescent="0.2">
      <c r="A23" s="58" t="s">
        <v>125</v>
      </c>
      <c r="B23" s="68" t="s">
        <v>14</v>
      </c>
      <c r="C23" s="6" t="s">
        <v>44</v>
      </c>
      <c r="D23" s="6" t="s">
        <v>307</v>
      </c>
      <c r="E23" s="16">
        <v>0.35</v>
      </c>
      <c r="F23" s="74">
        <v>4.5999999999999996</v>
      </c>
      <c r="H23">
        <f t="shared" si="0"/>
        <v>-5</v>
      </c>
      <c r="I23">
        <f t="shared" si="1"/>
        <v>-1.0456344760624403E-3</v>
      </c>
      <c r="K23">
        <f t="shared" si="2"/>
        <v>0</v>
      </c>
    </row>
    <row r="24" spans="1:12" ht="28.5" x14ac:dyDescent="0.15">
      <c r="A24" s="57" t="s">
        <v>126</v>
      </c>
      <c r="B24" s="69" t="s">
        <v>229</v>
      </c>
      <c r="C24" s="6" t="s">
        <v>44</v>
      </c>
      <c r="D24" s="6" t="s">
        <v>307</v>
      </c>
      <c r="E24" s="16">
        <v>0.93</v>
      </c>
      <c r="F24" s="74">
        <v>4.5999999999999996</v>
      </c>
      <c r="H24">
        <f t="shared" si="0"/>
        <v>-5</v>
      </c>
      <c r="I24">
        <f t="shared" si="1"/>
        <v>-2.7784001792516273E-3</v>
      </c>
      <c r="K24">
        <f t="shared" si="2"/>
        <v>0</v>
      </c>
    </row>
    <row r="25" spans="1:12" ht="14.25" x14ac:dyDescent="0.15">
      <c r="A25" s="23" t="s">
        <v>119</v>
      </c>
      <c r="B25" s="67" t="s">
        <v>75</v>
      </c>
      <c r="C25" s="6" t="s">
        <v>44</v>
      </c>
      <c r="D25" s="6" t="s">
        <v>307</v>
      </c>
      <c r="E25" s="74">
        <v>0.74</v>
      </c>
      <c r="F25" s="74">
        <v>4.5999999999999996</v>
      </c>
      <c r="H25">
        <f t="shared" si="0"/>
        <v>-5</v>
      </c>
      <c r="I25">
        <f t="shared" si="1"/>
        <v>-2.2107700351034452E-3</v>
      </c>
      <c r="K25">
        <f t="shared" si="2"/>
        <v>0</v>
      </c>
    </row>
    <row r="26" spans="1:12" ht="28.5" x14ac:dyDescent="0.15">
      <c r="A26" s="23" t="s">
        <v>120</v>
      </c>
      <c r="B26" s="70" t="s">
        <v>228</v>
      </c>
      <c r="C26" s="6" t="s">
        <v>44</v>
      </c>
      <c r="D26" s="6" t="s">
        <v>307</v>
      </c>
      <c r="E26" s="74">
        <v>0.82</v>
      </c>
      <c r="F26" s="74">
        <v>4.5999999999999996</v>
      </c>
      <c r="H26">
        <f t="shared" si="0"/>
        <v>-5</v>
      </c>
      <c r="I26">
        <f t="shared" si="1"/>
        <v>-2.4497722010605747E-3</v>
      </c>
      <c r="K26">
        <f t="shared" si="2"/>
        <v>0</v>
      </c>
    </row>
    <row r="27" spans="1:12" ht="15" thickBot="1" x14ac:dyDescent="0.2">
      <c r="A27" s="58" t="s">
        <v>127</v>
      </c>
      <c r="B27" s="68" t="s">
        <v>17</v>
      </c>
      <c r="C27" s="6" t="s">
        <v>44</v>
      </c>
      <c r="D27" s="6" t="s">
        <v>307</v>
      </c>
      <c r="E27" s="16">
        <v>0.08</v>
      </c>
      <c r="F27" s="74">
        <v>4.5999999999999996</v>
      </c>
      <c r="H27">
        <f t="shared" si="0"/>
        <v>-5</v>
      </c>
      <c r="I27">
        <f t="shared" si="1"/>
        <v>-2.3900216595712921E-4</v>
      </c>
      <c r="K27">
        <f t="shared" si="2"/>
        <v>0</v>
      </c>
    </row>
    <row r="28" spans="1:12" ht="14.25" x14ac:dyDescent="0.15">
      <c r="A28" s="57" t="s">
        <v>121</v>
      </c>
      <c r="B28" s="67" t="s">
        <v>79</v>
      </c>
      <c r="C28" s="6" t="s">
        <v>44</v>
      </c>
      <c r="D28" s="6" t="s">
        <v>307</v>
      </c>
      <c r="E28" s="74">
        <v>0.42</v>
      </c>
      <c r="F28" s="74">
        <v>5.4</v>
      </c>
      <c r="H28">
        <f t="shared" si="0"/>
        <v>-5</v>
      </c>
      <c r="I28">
        <f t="shared" si="1"/>
        <v>1.2547613712749284E-3</v>
      </c>
      <c r="K28">
        <f t="shared" si="2"/>
        <v>0</v>
      </c>
      <c r="L28">
        <v>0.65</v>
      </c>
    </row>
    <row r="29" spans="1:12" ht="42.75" x14ac:dyDescent="0.15">
      <c r="A29" s="60" t="s">
        <v>325</v>
      </c>
      <c r="B29" s="67" t="s">
        <v>319</v>
      </c>
      <c r="C29" s="7" t="s">
        <v>317</v>
      </c>
      <c r="D29" s="55" t="s">
        <v>311</v>
      </c>
      <c r="E29" s="74">
        <v>43.225000000000001</v>
      </c>
      <c r="F29" s="74">
        <v>1</v>
      </c>
      <c r="G29">
        <v>5</v>
      </c>
      <c r="H29">
        <v>0</v>
      </c>
      <c r="I29">
        <f t="shared" si="1"/>
        <v>0.32283964448427821</v>
      </c>
      <c r="J29">
        <v>8</v>
      </c>
      <c r="K29">
        <f t="shared" si="2"/>
        <v>2.5827171558742257</v>
      </c>
    </row>
    <row r="30" spans="1:12" ht="129" thickBot="1" x14ac:dyDescent="0.2">
      <c r="A30" s="58" t="s">
        <v>122</v>
      </c>
      <c r="B30" s="67" t="s">
        <v>313</v>
      </c>
      <c r="C30" s="7" t="s">
        <v>227</v>
      </c>
      <c r="D30" s="55" t="s">
        <v>311</v>
      </c>
      <c r="E30" s="74">
        <v>43.225000000000001</v>
      </c>
      <c r="F30" s="74">
        <v>1</v>
      </c>
      <c r="H30">
        <v>0</v>
      </c>
      <c r="I30">
        <f t="shared" si="1"/>
        <v>0.32283964448427821</v>
      </c>
      <c r="J30">
        <v>8</v>
      </c>
      <c r="K30">
        <f t="shared" si="2"/>
        <v>2.5827171558742257</v>
      </c>
    </row>
    <row r="31" spans="1:12" ht="14.25" x14ac:dyDescent="0.15">
      <c r="A31" s="61" t="s">
        <v>129</v>
      </c>
      <c r="B31" s="68" t="s">
        <v>18</v>
      </c>
      <c r="C31" s="6" t="s">
        <v>44</v>
      </c>
      <c r="D31" s="6" t="s">
        <v>307</v>
      </c>
      <c r="E31" s="74">
        <v>0.2</v>
      </c>
      <c r="F31" s="74">
        <v>4.5999999999999996</v>
      </c>
      <c r="H31">
        <f t="shared" si="0"/>
        <v>-5</v>
      </c>
      <c r="I31">
        <f t="shared" si="1"/>
        <v>-5.9750541489282303E-4</v>
      </c>
      <c r="K31">
        <f t="shared" si="2"/>
        <v>0</v>
      </c>
    </row>
    <row r="32" spans="1:12" ht="43.5" thickBot="1" x14ac:dyDescent="0.2">
      <c r="A32" s="58" t="s">
        <v>231</v>
      </c>
      <c r="B32" s="71" t="s">
        <v>230</v>
      </c>
      <c r="C32" s="49" t="s">
        <v>233</v>
      </c>
      <c r="D32" s="56" t="s">
        <v>311</v>
      </c>
      <c r="E32" s="48">
        <v>52.217100000000002</v>
      </c>
      <c r="F32" s="48">
        <v>1</v>
      </c>
      <c r="H32">
        <f t="shared" si="0"/>
        <v>-5</v>
      </c>
      <c r="I32">
        <f t="shared" si="1"/>
        <v>-1.5600000000000003</v>
      </c>
      <c r="K32">
        <f t="shared" si="2"/>
        <v>0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4</vt:i4>
      </vt:variant>
      <vt:variant>
        <vt:lpstr>命名范围</vt:lpstr>
      </vt:variant>
      <vt:variant>
        <vt:i4>1</vt:i4>
      </vt:variant>
    </vt:vector>
  </HeadingPairs>
  <TitlesOfParts>
    <vt:vector size="5" baseType="lpstr">
      <vt:lpstr>综合训练器动作列表</vt:lpstr>
      <vt:lpstr>修订说明</vt:lpstr>
      <vt:lpstr>验证表格，不可使用</vt:lpstr>
      <vt:lpstr>不可用</vt:lpstr>
      <vt:lpstr>综合训练器动作列表!Print_Area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carmen</dc:creator>
  <cp:lastModifiedBy>Adam_dada</cp:lastModifiedBy>
  <cp:lastPrinted>2016-08-19T07:28:53Z</cp:lastPrinted>
  <dcterms:created xsi:type="dcterms:W3CDTF">2002-03-20T10:55:49Z</dcterms:created>
  <dcterms:modified xsi:type="dcterms:W3CDTF">2016-09-12T08:57:49Z</dcterms:modified>
</cp:coreProperties>
</file>